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stevenwolf/Dropbox/Clients/High Speed Alliance/Projects/2021-09-15 BrynesCapital Portfolio Calculator/"/>
    </mc:Choice>
  </mc:AlternateContent>
  <xr:revisionPtr revIDLastSave="0" documentId="8_{5AB7698A-2F57-CE43-882C-7D4CF1A76C09}" xr6:coauthVersionLast="47" xr6:coauthVersionMax="47" xr10:uidLastSave="{00000000-0000-0000-0000-000000000000}"/>
  <bookViews>
    <workbookView xWindow="0" yWindow="460" windowWidth="28800" windowHeight="17540" activeTab="1" xr2:uid="{6E2A3F48-26B0-084A-B8B1-3359765D9C9F}"/>
  </bookViews>
  <sheets>
    <sheet name="HSA • NEW ILLUSTRATION TOOL" sheetId="4" r:id="rId1"/>
    <sheet name="NEW ILLUSTRATION TOOL"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4" l="1"/>
  <c r="J34" i="4"/>
  <c r="I34" i="4"/>
  <c r="E34" i="4"/>
  <c r="K33" i="4"/>
  <c r="N33" i="4" s="1"/>
  <c r="O33" i="4" s="1"/>
  <c r="K31" i="4"/>
  <c r="N31" i="4" s="1"/>
  <c r="O31" i="4" s="1"/>
  <c r="K29" i="4"/>
  <c r="N29" i="4" s="1"/>
  <c r="O29" i="4" s="1"/>
  <c r="K27" i="4"/>
  <c r="N27" i="4" s="1"/>
  <c r="O27" i="4" s="1"/>
  <c r="K25" i="4"/>
  <c r="N25" i="4" s="1"/>
  <c r="O25" i="4" s="1"/>
  <c r="K23" i="4"/>
  <c r="N23" i="4" s="1"/>
  <c r="O23" i="4" s="1"/>
  <c r="K21" i="4"/>
  <c r="K19" i="3"/>
  <c r="N19" i="3" s="1"/>
  <c r="O19" i="3" s="1"/>
  <c r="Q19" i="3" s="1"/>
  <c r="R19" i="3" s="1"/>
  <c r="J35" i="4" l="1"/>
  <c r="L35" i="4"/>
  <c r="K34" i="4"/>
  <c r="K35" i="4" s="1"/>
  <c r="Q23" i="4"/>
  <c r="R23" i="4" s="1"/>
  <c r="P23" i="4"/>
  <c r="P29" i="4"/>
  <c r="Q29" i="4"/>
  <c r="R29" i="4" s="1"/>
  <c r="P33" i="4"/>
  <c r="Q33" i="4"/>
  <c r="R33" i="4" s="1"/>
  <c r="P25" i="4"/>
  <c r="Q25" i="4"/>
  <c r="R25" i="4" s="1"/>
  <c r="Q31" i="4"/>
  <c r="R31" i="4" s="1"/>
  <c r="P31" i="4"/>
  <c r="Q27" i="4"/>
  <c r="R27" i="4" s="1"/>
  <c r="P27" i="4"/>
  <c r="N21" i="4"/>
  <c r="L32" i="3"/>
  <c r="J32" i="3"/>
  <c r="I32" i="3"/>
  <c r="E32" i="3"/>
  <c r="K31" i="3"/>
  <c r="N31" i="3" s="1"/>
  <c r="O31" i="3" s="1"/>
  <c r="K29" i="3"/>
  <c r="N29" i="3" s="1"/>
  <c r="O29" i="3" s="1"/>
  <c r="K27" i="3"/>
  <c r="N27" i="3" s="1"/>
  <c r="O27" i="3" s="1"/>
  <c r="K25" i="3"/>
  <c r="N25" i="3" s="1"/>
  <c r="O25" i="3" s="1"/>
  <c r="K23" i="3"/>
  <c r="N23" i="3" s="1"/>
  <c r="O23" i="3" s="1"/>
  <c r="K21" i="3"/>
  <c r="N21" i="3" s="1"/>
  <c r="O21" i="3" s="1"/>
  <c r="L33" i="3" l="1"/>
  <c r="J33" i="3"/>
  <c r="O21" i="4"/>
  <c r="N34" i="4"/>
  <c r="P31" i="3"/>
  <c r="Q31" i="3"/>
  <c r="R31" i="3" s="1"/>
  <c r="P29" i="3"/>
  <c r="Q29" i="3"/>
  <c r="R29" i="3" s="1"/>
  <c r="P21" i="3"/>
  <c r="Q21" i="3"/>
  <c r="P23" i="3"/>
  <c r="Q23" i="3"/>
  <c r="R23" i="3" s="1"/>
  <c r="P25" i="3"/>
  <c r="Q25" i="3"/>
  <c r="R25" i="3" s="1"/>
  <c r="P27" i="3"/>
  <c r="Q27" i="3"/>
  <c r="R27" i="3" s="1"/>
  <c r="K32" i="3"/>
  <c r="K33" i="3" s="1"/>
  <c r="L17" i="4" l="1"/>
  <c r="N35" i="4"/>
  <c r="O35" i="4"/>
  <c r="P21" i="4"/>
  <c r="P35" i="4" s="1"/>
  <c r="R17" i="4" s="1"/>
  <c r="O34" i="4"/>
  <c r="Q21" i="4"/>
  <c r="Q32" i="3"/>
  <c r="R21" i="3"/>
  <c r="N32" i="3"/>
  <c r="O33" i="3" s="1"/>
  <c r="Q34" i="4" l="1"/>
  <c r="R35" i="4" s="1"/>
  <c r="R37" i="4" s="1"/>
  <c r="R39" i="4" s="1"/>
  <c r="R21" i="4"/>
  <c r="R33" i="3"/>
  <c r="R35" i="3" s="1"/>
  <c r="R37" i="3" s="1"/>
  <c r="L15" i="3"/>
  <c r="O32" i="3"/>
  <c r="P19" i="3"/>
  <c r="P33" i="3" s="1"/>
  <c r="R15" i="3" s="1"/>
  <c r="N33" i="3"/>
</calcChain>
</file>

<file path=xl/sharedStrings.xml><?xml version="1.0" encoding="utf-8"?>
<sst xmlns="http://schemas.openxmlformats.org/spreadsheetml/2006/main" count="98" uniqueCount="40">
  <si>
    <t>Policy</t>
  </si>
  <si>
    <t>Sex</t>
  </si>
  <si>
    <t>Age</t>
  </si>
  <si>
    <t>LE</t>
  </si>
  <si>
    <t>Carrier</t>
  </si>
  <si>
    <t>Face Amount</t>
  </si>
  <si>
    <t>Premium</t>
  </si>
  <si>
    <t>Premium+2</t>
  </si>
  <si>
    <t>Policy Cost</t>
  </si>
  <si>
    <t>Total Yield</t>
  </si>
  <si>
    <t>Male</t>
  </si>
  <si>
    <t>North American</t>
  </si>
  <si>
    <t>Security Life Of Denver</t>
  </si>
  <si>
    <t>Wilco Life</t>
  </si>
  <si>
    <t>AXA Equitable</t>
  </si>
  <si>
    <t>Female</t>
  </si>
  <si>
    <t>American General</t>
  </si>
  <si>
    <t>Lincoln National</t>
  </si>
  <si>
    <t>John Hancock</t>
  </si>
  <si>
    <t>EXHIBIT 1: POLICIES</t>
  </si>
  <si>
    <t>SUBSCRIBER</t>
  </si>
  <si>
    <t>Credit Rating</t>
  </si>
  <si>
    <t>Portfolio Total YTM</t>
  </si>
  <si>
    <t>Total Cost</t>
  </si>
  <si>
    <t>PERCENTAGES</t>
  </si>
  <si>
    <t>TOTALS / AVERAGES</t>
  </si>
  <si>
    <t>PORTFOLIO TOTAL YIELD-TO-MATURITY</t>
  </si>
  <si>
    <t>ILLUSTRATED NET OF SUBSCRIPTION FEE</t>
  </si>
  <si>
    <t>NET SUBSCRIPTION TOTAL</t>
  </si>
  <si>
    <t>SUBSCRIBER NET YIELD-TO-MATURITY</t>
  </si>
  <si>
    <t>VALUE AT DISTRIBUTION</t>
  </si>
  <si>
    <t>Subscriber Equity Total YTM $</t>
  </si>
  <si>
    <t>Subscriber Equity Total YTM %</t>
  </si>
  <si>
    <t>EQUITY PARTICIPATION IN PORTFOLIO:</t>
  </si>
  <si>
    <t>Your Name Here</t>
  </si>
  <si>
    <t>(Click Here to View HSA Investor Calculator in Previous Tab)</t>
  </si>
  <si>
    <t>A+</t>
  </si>
  <si>
    <t>A</t>
  </si>
  <si>
    <t>HYPOTHETICAL PORTFOLIO ILLUSTRATION CALCULATOR</t>
  </si>
  <si>
    <t>(Click Here to View NON HSA Investor Calculator in Next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</si>
</sst>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0.0000%"/>
  </numFmts>
  <fonts count="26" x14ac:knownFonts="1">
    <font>
      <sz val="12"/>
      <color theme="1"/>
      <name val="Calibri"/>
      <family val="2"/>
      <scheme val="minor"/>
    </font>
    <font>
      <sz val="12"/>
      <color theme="1"/>
      <name val="Calibri"/>
      <family val="2"/>
      <scheme val="minor"/>
    </font>
    <font>
      <b/>
      <sz val="18"/>
      <color theme="1"/>
      <name val="Arial"/>
      <family val="2"/>
    </font>
    <font>
      <sz val="12"/>
      <color theme="1"/>
      <name val="Arial"/>
      <family val="2"/>
    </font>
    <font>
      <b/>
      <sz val="12"/>
      <color theme="1"/>
      <name val="Arial"/>
      <family val="2"/>
    </font>
    <font>
      <b/>
      <sz val="10"/>
      <color theme="1"/>
      <name val="Arial"/>
      <family val="2"/>
    </font>
    <font>
      <b/>
      <sz val="14"/>
      <color theme="1"/>
      <name val="Arial"/>
      <family val="2"/>
    </font>
    <font>
      <b/>
      <sz val="9"/>
      <color theme="1"/>
      <name val="Arial"/>
      <family val="2"/>
    </font>
    <font>
      <b/>
      <sz val="8"/>
      <color theme="1"/>
      <name val="Arial"/>
      <family val="2"/>
    </font>
    <font>
      <b/>
      <i/>
      <sz val="8"/>
      <color theme="1"/>
      <name val="Arial"/>
      <family val="2"/>
    </font>
    <font>
      <b/>
      <sz val="12"/>
      <color theme="0"/>
      <name val="Arial"/>
      <family val="2"/>
    </font>
    <font>
      <sz val="10"/>
      <color theme="1"/>
      <name val="Arial"/>
      <family val="2"/>
    </font>
    <font>
      <i/>
      <sz val="10"/>
      <color theme="1"/>
      <name val="Arial"/>
      <family val="2"/>
    </font>
    <font>
      <b/>
      <sz val="7"/>
      <color theme="1"/>
      <name val="Arial"/>
      <family val="2"/>
    </font>
    <font>
      <sz val="13"/>
      <color theme="1"/>
      <name val="Arial"/>
      <family val="2"/>
    </font>
    <font>
      <b/>
      <sz val="13"/>
      <color theme="1"/>
      <name val="Arial"/>
      <family val="2"/>
    </font>
    <font>
      <b/>
      <sz val="13"/>
      <color theme="0"/>
      <name val="Arial"/>
      <family val="2"/>
    </font>
    <font>
      <sz val="13"/>
      <color theme="0"/>
      <name val="Arial"/>
      <family val="2"/>
    </font>
    <font>
      <sz val="12"/>
      <color theme="0"/>
      <name val="Arial"/>
      <family val="2"/>
    </font>
    <font>
      <b/>
      <sz val="18"/>
      <color rgb="FF214496"/>
      <name val="Arial"/>
      <family val="2"/>
    </font>
    <font>
      <b/>
      <i/>
      <sz val="8"/>
      <color rgb="FF214496"/>
      <name val="Arial"/>
      <family val="2"/>
    </font>
    <font>
      <u/>
      <sz val="12"/>
      <color theme="10"/>
      <name val="Calibri"/>
      <family val="2"/>
      <scheme val="minor"/>
    </font>
    <font>
      <b/>
      <u/>
      <sz val="18"/>
      <color theme="0"/>
      <name val="Arial"/>
      <family val="2"/>
    </font>
    <font>
      <b/>
      <sz val="36"/>
      <color rgb="FF1B1E4D"/>
      <name val="Arial"/>
      <family val="2"/>
    </font>
    <font>
      <sz val="36"/>
      <color rgb="FF1B1E4D"/>
      <name val="Arial"/>
      <family val="2"/>
    </font>
    <font>
      <b/>
      <sz val="48"/>
      <color rgb="FF214496"/>
      <name val="Arial"/>
      <family val="2"/>
    </font>
  </fonts>
  <fills count="6">
    <fill>
      <patternFill patternType="none"/>
    </fill>
    <fill>
      <patternFill patternType="gray125"/>
    </fill>
    <fill>
      <patternFill patternType="solid">
        <fgColor theme="2"/>
        <bgColor indexed="64"/>
      </patternFill>
    </fill>
    <fill>
      <patternFill patternType="solid">
        <fgColor rgb="FFEA6021"/>
        <bgColor indexed="64"/>
      </patternFill>
    </fill>
    <fill>
      <patternFill patternType="solid">
        <fgColor rgb="FFFFFF00"/>
        <bgColor indexed="64"/>
      </patternFill>
    </fill>
    <fill>
      <patternFill patternType="solid">
        <fgColor rgb="FF214496"/>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118">
    <xf numFmtId="0" fontId="0" fillId="0" borderId="0" xfId="0"/>
    <xf numFmtId="0" fontId="3" fillId="0" borderId="0" xfId="0" applyFont="1" applyAlignment="1">
      <alignment horizontal="left"/>
    </xf>
    <xf numFmtId="10" fontId="3" fillId="2" borderId="5" xfId="1" applyNumberFormat="1" applyFont="1" applyFill="1" applyBorder="1" applyAlignment="1">
      <alignment horizontal="center"/>
    </xf>
    <xf numFmtId="0" fontId="3" fillId="2" borderId="10" xfId="0" applyFont="1" applyFill="1" applyBorder="1" applyAlignment="1">
      <alignment horizontal="left"/>
    </xf>
    <xf numFmtId="10" fontId="3" fillId="2" borderId="11" xfId="1" applyNumberFormat="1" applyFont="1" applyFill="1" applyBorder="1" applyAlignment="1">
      <alignment horizontal="center"/>
    </xf>
    <xf numFmtId="0" fontId="4" fillId="0" borderId="7" xfId="0" applyFont="1" applyBorder="1" applyAlignment="1">
      <alignment horizontal="left"/>
    </xf>
    <xf numFmtId="164" fontId="4" fillId="0" borderId="0" xfId="0" applyNumberFormat="1" applyFont="1" applyBorder="1" applyAlignment="1">
      <alignment horizontal="left"/>
    </xf>
    <xf numFmtId="164" fontId="3" fillId="0" borderId="0" xfId="0" applyNumberFormat="1" applyFont="1" applyBorder="1" applyAlignment="1">
      <alignment horizontal="left"/>
    </xf>
    <xf numFmtId="0" fontId="3" fillId="0" borderId="0" xfId="0" applyFont="1" applyBorder="1" applyAlignment="1">
      <alignment horizontal="left"/>
    </xf>
    <xf numFmtId="0" fontId="4" fillId="0" borderId="0" xfId="0" applyFont="1" applyBorder="1" applyAlignment="1">
      <alignment horizontal="left"/>
    </xf>
    <xf numFmtId="0" fontId="3" fillId="2" borderId="0" xfId="0" applyFont="1" applyFill="1" applyBorder="1" applyAlignment="1">
      <alignment horizontal="left"/>
    </xf>
    <xf numFmtId="0" fontId="2" fillId="0" borderId="0" xfId="0" applyFont="1" applyBorder="1" applyAlignment="1">
      <alignment horizontal="left"/>
    </xf>
    <xf numFmtId="0" fontId="3" fillId="0" borderId="2" xfId="0" applyFont="1" applyBorder="1" applyAlignment="1">
      <alignment horizontal="left"/>
    </xf>
    <xf numFmtId="0" fontId="3" fillId="0" borderId="0" xfId="0" applyFont="1"/>
    <xf numFmtId="10" fontId="3" fillId="0" borderId="0" xfId="1" applyNumberFormat="1" applyFont="1" applyAlignment="1">
      <alignment horizontal="center"/>
    </xf>
    <xf numFmtId="164" fontId="4" fillId="0" borderId="0" xfId="0" applyNumberFormat="1" applyFont="1" applyFill="1" applyBorder="1" applyAlignment="1">
      <alignment horizontal="left"/>
    </xf>
    <xf numFmtId="0" fontId="6" fillId="0" borderId="0" xfId="0" applyFont="1" applyBorder="1" applyAlignment="1">
      <alignment horizontal="left"/>
    </xf>
    <xf numFmtId="0" fontId="3" fillId="0" borderId="0" xfId="0" applyFont="1" applyFill="1"/>
    <xf numFmtId="0" fontId="11" fillId="0" borderId="0" xfId="0" applyFont="1" applyAlignment="1">
      <alignment wrapText="1"/>
    </xf>
    <xf numFmtId="0" fontId="6" fillId="0" borderId="0" xfId="0" applyFont="1" applyFill="1" applyAlignment="1">
      <alignment horizontal="left" vertical="center"/>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13" fillId="0" borderId="0" xfId="0" applyFont="1" applyFill="1" applyAlignment="1">
      <alignment horizontal="center" vertical="center" wrapText="1"/>
    </xf>
    <xf numFmtId="10" fontId="2" fillId="0" borderId="0" xfId="0" applyNumberFormat="1" applyFont="1" applyFill="1" applyAlignment="1">
      <alignment horizontal="center" vertical="center" wrapText="1"/>
    </xf>
    <xf numFmtId="10" fontId="5" fillId="0" borderId="0" xfId="0" applyNumberFormat="1" applyFont="1" applyFill="1" applyAlignment="1">
      <alignment horizontal="left" wrapText="1"/>
    </xf>
    <xf numFmtId="0" fontId="13"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wrapText="1"/>
    </xf>
    <xf numFmtId="44" fontId="3" fillId="2" borderId="0" xfId="0" applyNumberFormat="1" applyFont="1" applyFill="1" applyBorder="1" applyAlignment="1">
      <alignment horizontal="left"/>
    </xf>
    <xf numFmtId="44" fontId="3" fillId="0" borderId="0" xfId="0" applyNumberFormat="1" applyFont="1" applyBorder="1" applyAlignment="1">
      <alignment horizontal="left"/>
    </xf>
    <xf numFmtId="44" fontId="3" fillId="2" borderId="10" xfId="0" applyNumberFormat="1" applyFont="1" applyFill="1" applyBorder="1" applyAlignment="1">
      <alignment horizontal="left"/>
    </xf>
    <xf numFmtId="44" fontId="4" fillId="0" borderId="0" xfId="0" applyNumberFormat="1" applyFont="1" applyBorder="1" applyAlignment="1">
      <alignment horizontal="left"/>
    </xf>
    <xf numFmtId="0" fontId="14" fillId="0" borderId="0" xfId="0" applyFont="1"/>
    <xf numFmtId="0" fontId="15" fillId="0" borderId="0" xfId="0" applyFont="1" applyBorder="1" applyAlignment="1">
      <alignment horizontal="left"/>
    </xf>
    <xf numFmtId="0" fontId="14" fillId="0" borderId="0" xfId="0" applyFont="1" applyAlignment="1">
      <alignment horizontal="left" wrapText="1"/>
    </xf>
    <xf numFmtId="0" fontId="14" fillId="0" borderId="0" xfId="0" applyFont="1" applyAlignment="1">
      <alignment wrapText="1"/>
    </xf>
    <xf numFmtId="10" fontId="15" fillId="0" borderId="0" xfId="0" applyNumberFormat="1" applyFont="1" applyFill="1" applyAlignment="1">
      <alignment horizontal="right" vertical="center" wrapText="1"/>
    </xf>
    <xf numFmtId="0" fontId="9" fillId="0" borderId="1" xfId="0" applyFont="1" applyFill="1" applyBorder="1" applyAlignment="1">
      <alignment horizontal="left" vertical="top"/>
    </xf>
    <xf numFmtId="164" fontId="4" fillId="0" borderId="2" xfId="0" applyNumberFormat="1" applyFont="1" applyFill="1" applyBorder="1" applyAlignment="1">
      <alignment horizontal="left"/>
    </xf>
    <xf numFmtId="164" fontId="4" fillId="0" borderId="2" xfId="0" applyNumberFormat="1" applyFont="1" applyBorder="1" applyAlignment="1">
      <alignment horizontal="left"/>
    </xf>
    <xf numFmtId="164" fontId="3" fillId="0" borderId="2" xfId="0" applyNumberFormat="1" applyFont="1" applyBorder="1" applyAlignment="1">
      <alignment horizontal="left"/>
    </xf>
    <xf numFmtId="0" fontId="3" fillId="0" borderId="3" xfId="0" applyFont="1" applyBorder="1" applyAlignment="1">
      <alignment horizontal="left"/>
    </xf>
    <xf numFmtId="10" fontId="3" fillId="0" borderId="5" xfId="1" applyNumberFormat="1" applyFont="1" applyBorder="1" applyAlignment="1">
      <alignment horizontal="center"/>
    </xf>
    <xf numFmtId="0" fontId="4" fillId="0" borderId="4" xfId="0" applyFont="1" applyBorder="1" applyAlignment="1">
      <alignment horizontal="left"/>
    </xf>
    <xf numFmtId="0" fontId="3" fillId="0" borderId="5" xfId="0" applyFont="1" applyBorder="1" applyAlignment="1">
      <alignment horizontal="center"/>
    </xf>
    <xf numFmtId="0" fontId="4" fillId="0" borderId="6" xfId="0" applyFont="1" applyBorder="1" applyAlignment="1">
      <alignment horizontal="left"/>
    </xf>
    <xf numFmtId="10" fontId="4" fillId="0" borderId="7" xfId="1" applyNumberFormat="1" applyFont="1" applyBorder="1" applyAlignment="1">
      <alignment horizontal="right"/>
    </xf>
    <xf numFmtId="0" fontId="3" fillId="0" borderId="7" xfId="0" applyFont="1" applyBorder="1" applyAlignment="1">
      <alignment horizontal="right"/>
    </xf>
    <xf numFmtId="44" fontId="15" fillId="0" borderId="0" xfId="0" applyNumberFormat="1" applyFont="1" applyFill="1" applyBorder="1" applyAlignment="1">
      <alignment horizontal="left" vertical="center" wrapText="1"/>
    </xf>
    <xf numFmtId="164" fontId="3" fillId="0" borderId="16" xfId="0" applyNumberFormat="1" applyFont="1" applyBorder="1" applyAlignment="1">
      <alignment horizontal="left"/>
    </xf>
    <xf numFmtId="10" fontId="3" fillId="2" borderId="12" xfId="1" applyNumberFormat="1" applyFont="1" applyFill="1" applyBorder="1" applyAlignment="1">
      <alignment horizontal="center"/>
    </xf>
    <xf numFmtId="10" fontId="3" fillId="0" borderId="12" xfId="1" applyNumberFormat="1" applyFont="1" applyFill="1" applyBorder="1" applyAlignment="1">
      <alignment horizontal="center"/>
    </xf>
    <xf numFmtId="10" fontId="3" fillId="2" borderId="17" xfId="1" applyNumberFormat="1" applyFont="1" applyFill="1" applyBorder="1" applyAlignment="1">
      <alignment horizontal="center"/>
    </xf>
    <xf numFmtId="0" fontId="3" fillId="0" borderId="12" xfId="0" applyFont="1" applyBorder="1" applyAlignment="1">
      <alignment horizontal="center"/>
    </xf>
    <xf numFmtId="10" fontId="4" fillId="0" borderId="18" xfId="1" applyNumberFormat="1" applyFont="1" applyFill="1" applyBorder="1" applyAlignment="1">
      <alignment horizontal="right"/>
    </xf>
    <xf numFmtId="166" fontId="15" fillId="0" borderId="0" xfId="0" applyNumberFormat="1" applyFont="1" applyFill="1" applyBorder="1" applyAlignment="1">
      <alignment horizontal="right" vertical="center" wrapText="1"/>
    </xf>
    <xf numFmtId="10" fontId="4" fillId="0" borderId="8" xfId="1" applyNumberFormat="1" applyFont="1" applyBorder="1" applyAlignment="1">
      <alignment horizontal="center"/>
    </xf>
    <xf numFmtId="0" fontId="17" fillId="3" borderId="14" xfId="0" applyFont="1" applyFill="1" applyBorder="1" applyAlignment="1">
      <alignment vertical="center"/>
    </xf>
    <xf numFmtId="44" fontId="16" fillId="3" borderId="15" xfId="0" applyNumberFormat="1" applyFont="1" applyFill="1" applyBorder="1" applyAlignment="1">
      <alignment horizontal="left" vertical="center" wrapText="1"/>
    </xf>
    <xf numFmtId="0" fontId="17" fillId="3" borderId="14" xfId="0" applyFont="1" applyFill="1" applyBorder="1" applyAlignment="1">
      <alignment horizontal="left" vertical="center" wrapText="1"/>
    </xf>
    <xf numFmtId="166" fontId="16" fillId="3" borderId="15" xfId="0" applyNumberFormat="1" applyFont="1" applyFill="1" applyBorder="1" applyAlignment="1">
      <alignment horizontal="right" vertical="center" wrapText="1"/>
    </xf>
    <xf numFmtId="10" fontId="16" fillId="3" borderId="15" xfId="0" applyNumberFormat="1" applyFont="1" applyFill="1" applyBorder="1" applyAlignment="1">
      <alignment horizontal="right" vertical="center" wrapText="1"/>
    </xf>
    <xf numFmtId="0" fontId="10" fillId="3" borderId="13" xfId="0" applyFont="1" applyFill="1" applyBorder="1" applyAlignment="1">
      <alignment horizontal="left"/>
    </xf>
    <xf numFmtId="0" fontId="18" fillId="3" borderId="14" xfId="0" applyFont="1" applyFill="1" applyBorder="1" applyAlignment="1">
      <alignment horizontal="left"/>
    </xf>
    <xf numFmtId="0" fontId="19" fillId="0" borderId="0" xfId="0" applyFont="1" applyFill="1" applyAlignment="1">
      <alignment horizontal="left"/>
    </xf>
    <xf numFmtId="0" fontId="20" fillId="0" borderId="0" xfId="0" applyFont="1" applyBorder="1" applyAlignment="1">
      <alignment horizontal="left" vertical="top"/>
    </xf>
    <xf numFmtId="0" fontId="9" fillId="0" borderId="0" xfId="0" applyFont="1" applyFill="1" applyBorder="1" applyAlignment="1">
      <alignment horizontal="left" vertical="center"/>
    </xf>
    <xf numFmtId="0" fontId="11" fillId="0" borderId="0" xfId="0" applyFont="1" applyFill="1" applyAlignment="1">
      <alignment wrapText="1"/>
    </xf>
    <xf numFmtId="0" fontId="16" fillId="3" borderId="13" xfId="0" applyFont="1" applyFill="1" applyBorder="1" applyAlignment="1">
      <alignment horizontal="left" vertical="center"/>
    </xf>
    <xf numFmtId="0" fontId="3" fillId="0" borderId="0" xfId="0" applyFont="1" applyAlignment="1"/>
    <xf numFmtId="0" fontId="3" fillId="0" borderId="0" xfId="0" applyFont="1" applyAlignment="1">
      <alignment horizontal="center"/>
    </xf>
    <xf numFmtId="0" fontId="2" fillId="0" borderId="0" xfId="0" applyFont="1" applyBorder="1" applyAlignment="1">
      <alignment horizontal="center"/>
    </xf>
    <xf numFmtId="0" fontId="16" fillId="3" borderId="14" xfId="0" applyFont="1" applyFill="1" applyBorder="1" applyAlignment="1">
      <alignment horizontal="center" vertical="center"/>
    </xf>
    <xf numFmtId="0" fontId="17" fillId="3" borderId="14" xfId="0" applyFont="1" applyFill="1" applyBorder="1" applyAlignment="1">
      <alignment horizontal="center" vertical="center"/>
    </xf>
    <xf numFmtId="0" fontId="3" fillId="0" borderId="0" xfId="0" applyFont="1" applyFill="1" applyBorder="1" applyAlignment="1">
      <alignment horizontal="center"/>
    </xf>
    <xf numFmtId="0" fontId="3" fillId="0" borderId="2" xfId="0" applyFont="1" applyFill="1" applyBorder="1" applyAlignment="1">
      <alignment horizontal="center"/>
    </xf>
    <xf numFmtId="0" fontId="3" fillId="2" borderId="0" xfId="0" applyFont="1" applyFill="1" applyBorder="1" applyAlignment="1">
      <alignment horizontal="center"/>
    </xf>
    <xf numFmtId="0" fontId="3" fillId="0" borderId="0" xfId="0" applyFont="1" applyBorder="1" applyAlignment="1">
      <alignment horizontal="center"/>
    </xf>
    <xf numFmtId="0" fontId="3" fillId="2" borderId="10" xfId="0" applyFont="1" applyFill="1" applyBorder="1" applyAlignment="1">
      <alignment horizontal="center"/>
    </xf>
    <xf numFmtId="0" fontId="4" fillId="0" borderId="0" xfId="0" applyFont="1" applyBorder="1" applyAlignment="1">
      <alignment horizontal="center"/>
    </xf>
    <xf numFmtId="2" fontId="4" fillId="0" borderId="0" xfId="0" applyNumberFormat="1" applyFont="1" applyBorder="1" applyAlignment="1">
      <alignment horizontal="center"/>
    </xf>
    <xf numFmtId="0" fontId="3" fillId="0" borderId="7" xfId="0" applyFont="1" applyBorder="1" applyAlignment="1">
      <alignment horizontal="center"/>
    </xf>
    <xf numFmtId="0" fontId="4" fillId="0" borderId="7" xfId="0" applyFont="1" applyBorder="1" applyAlignment="1">
      <alignment horizontal="center"/>
    </xf>
    <xf numFmtId="0" fontId="3" fillId="2" borderId="4" xfId="0" applyFont="1" applyFill="1" applyBorder="1" applyAlignment="1">
      <alignment horizontal="center"/>
    </xf>
    <xf numFmtId="0" fontId="3" fillId="0" borderId="4" xfId="0" applyFont="1" applyBorder="1" applyAlignment="1">
      <alignment horizontal="center"/>
    </xf>
    <xf numFmtId="0" fontId="3" fillId="2" borderId="9" xfId="0" applyFont="1" applyFill="1" applyBorder="1" applyAlignment="1">
      <alignment horizontal="center"/>
    </xf>
    <xf numFmtId="9" fontId="4" fillId="0" borderId="2" xfId="1" applyFont="1" applyFill="1" applyBorder="1" applyAlignment="1">
      <alignment horizontal="center"/>
    </xf>
    <xf numFmtId="0" fontId="11" fillId="0" borderId="0" xfId="0" applyFont="1" applyFill="1" applyAlignment="1">
      <alignment wrapText="1"/>
    </xf>
    <xf numFmtId="0" fontId="16" fillId="3" borderId="13" xfId="0" applyFont="1" applyFill="1" applyBorder="1" applyAlignment="1">
      <alignment horizontal="left" vertical="center"/>
    </xf>
    <xf numFmtId="0" fontId="23" fillId="0" borderId="0" xfId="0" applyFont="1" applyBorder="1" applyAlignment="1">
      <alignment horizontal="left"/>
    </xf>
    <xf numFmtId="0" fontId="24" fillId="0" borderId="0" xfId="0" applyFont="1"/>
    <xf numFmtId="0" fontId="23" fillId="0" borderId="0" xfId="0" applyFont="1" applyBorder="1" applyAlignment="1">
      <alignment horizontal="center"/>
    </xf>
    <xf numFmtId="0" fontId="4" fillId="0" borderId="19" xfId="0" applyFont="1" applyBorder="1" applyAlignment="1">
      <alignment horizontal="center" wrapText="1"/>
    </xf>
    <xf numFmtId="0" fontId="4" fillId="0" borderId="20" xfId="0" applyFont="1" applyBorder="1" applyAlignment="1">
      <alignment horizontal="center" wrapText="1"/>
    </xf>
    <xf numFmtId="164" fontId="4" fillId="0" borderId="20" xfId="0" applyNumberFormat="1" applyFont="1" applyBorder="1" applyAlignment="1">
      <alignment horizontal="center" wrapText="1"/>
    </xf>
    <xf numFmtId="164" fontId="4" fillId="0" borderId="21" xfId="0" applyNumberFormat="1" applyFont="1" applyBorder="1" applyAlignment="1">
      <alignment horizontal="center" wrapText="1"/>
    </xf>
    <xf numFmtId="164" fontId="4" fillId="0" borderId="20" xfId="0" applyNumberFormat="1" applyFont="1" applyFill="1" applyBorder="1" applyAlignment="1">
      <alignment horizontal="center" wrapText="1"/>
    </xf>
    <xf numFmtId="164" fontId="4" fillId="0" borderId="22" xfId="0" applyNumberFormat="1" applyFont="1" applyFill="1" applyBorder="1" applyAlignment="1">
      <alignment horizontal="center" wrapText="1"/>
    </xf>
    <xf numFmtId="0" fontId="3" fillId="2" borderId="0" xfId="0" applyFont="1" applyFill="1" applyAlignment="1">
      <alignment horizontal="center"/>
    </xf>
    <xf numFmtId="165" fontId="2" fillId="0" borderId="0" xfId="0" applyNumberFormat="1" applyFont="1" applyFill="1" applyAlignment="1">
      <alignment horizontal="center" vertical="center" wrapText="1"/>
    </xf>
    <xf numFmtId="0" fontId="11" fillId="0" borderId="0" xfId="0" applyFont="1" applyFill="1" applyAlignment="1">
      <alignment wrapText="1"/>
    </xf>
    <xf numFmtId="0" fontId="7" fillId="0" borderId="0" xfId="0" applyFont="1" applyFill="1" applyAlignment="1">
      <alignment horizontal="right" wrapText="1"/>
    </xf>
    <xf numFmtId="0" fontId="16" fillId="3" borderId="13" xfId="0" applyFont="1" applyFill="1" applyBorder="1" applyAlignment="1">
      <alignment horizontal="left"/>
    </xf>
    <xf numFmtId="0" fontId="16" fillId="3" borderId="14" xfId="0" applyFont="1" applyFill="1" applyBorder="1" applyAlignment="1">
      <alignment horizontal="left"/>
    </xf>
    <xf numFmtId="0" fontId="4" fillId="0" borderId="0" xfId="0" applyFont="1" applyBorder="1" applyAlignment="1">
      <alignment horizontal="center" vertical="center" wrapText="1"/>
    </xf>
    <xf numFmtId="0" fontId="2" fillId="4" borderId="13"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44" fontId="15" fillId="4" borderId="14" xfId="0" applyNumberFormat="1" applyFont="1" applyFill="1" applyBorder="1" applyAlignment="1" applyProtection="1">
      <alignment horizontal="center" vertical="center" wrapText="1"/>
      <protection locked="0"/>
    </xf>
    <xf numFmtId="44" fontId="15" fillId="4" borderId="15" xfId="0" applyNumberFormat="1" applyFont="1" applyFill="1" applyBorder="1" applyAlignment="1" applyProtection="1">
      <alignment horizontal="center" vertical="center" wrapText="1"/>
      <protection locked="0"/>
    </xf>
    <xf numFmtId="0" fontId="16" fillId="3" borderId="13" xfId="0" applyFont="1" applyFill="1" applyBorder="1" applyAlignment="1">
      <alignment horizontal="left" vertical="center"/>
    </xf>
    <xf numFmtId="0" fontId="16" fillId="3" borderId="14" xfId="0" applyFont="1" applyFill="1" applyBorder="1" applyAlignment="1">
      <alignment horizontal="left" vertical="center"/>
    </xf>
    <xf numFmtId="0" fontId="4" fillId="0" borderId="0" xfId="0" applyFont="1" applyFill="1" applyAlignment="1">
      <alignment horizontal="center" vertical="center" wrapText="1"/>
    </xf>
    <xf numFmtId="164" fontId="2" fillId="0" borderId="0" xfId="0" applyNumberFormat="1" applyFont="1" applyFill="1" applyAlignment="1">
      <alignment horizontal="center" vertical="center" wrapText="1"/>
    </xf>
    <xf numFmtId="0" fontId="22" fillId="5" borderId="0" xfId="2" applyFont="1" applyFill="1" applyAlignment="1">
      <alignment horizontal="center"/>
    </xf>
    <xf numFmtId="0" fontId="25" fillId="0" borderId="0" xfId="0" applyFont="1" applyBorder="1" applyAlignment="1">
      <alignment horizontal="center"/>
    </xf>
    <xf numFmtId="0" fontId="3" fillId="0" borderId="0" xfId="0"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214496"/>
      <color rgb="FFEA6021"/>
      <color rgb="FFF15D21"/>
      <color rgb="FFFF7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493059</xdr:colOff>
      <xdr:row>2</xdr:row>
      <xdr:rowOff>240553</xdr:rowOff>
    </xdr:from>
    <xdr:to>
      <xdr:col>18</xdr:col>
      <xdr:colOff>109818</xdr:colOff>
      <xdr:row>11</xdr:row>
      <xdr:rowOff>76947</xdr:rowOff>
    </xdr:to>
    <xdr:pic>
      <xdr:nvPicPr>
        <xdr:cNvPr id="2" name="Picture 1">
          <a:extLst>
            <a:ext uri="{FF2B5EF4-FFF2-40B4-BE49-F238E27FC236}">
              <a16:creationId xmlns:a16="http://schemas.microsoft.com/office/drawing/2014/main" id="{0DBF278B-B800-E64A-8174-36FA4283B0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150" t="66667" r="23857" b="11859"/>
        <a:stretch/>
      </xdr:blipFill>
      <xdr:spPr>
        <a:xfrm>
          <a:off x="14343530" y="658906"/>
          <a:ext cx="2231465" cy="1808629"/>
        </a:xfrm>
        <a:prstGeom prst="rect">
          <a:avLst/>
        </a:prstGeom>
      </xdr:spPr>
    </xdr:pic>
    <xdr:clientData/>
  </xdr:twoCellAnchor>
  <xdr:twoCellAnchor>
    <xdr:from>
      <xdr:col>1</xdr:col>
      <xdr:colOff>74706</xdr:colOff>
      <xdr:row>4</xdr:row>
      <xdr:rowOff>104588</xdr:rowOff>
    </xdr:from>
    <xdr:to>
      <xdr:col>15</xdr:col>
      <xdr:colOff>756674</xdr:colOff>
      <xdr:row>13</xdr:row>
      <xdr:rowOff>201626</xdr:rowOff>
    </xdr:to>
    <xdr:sp macro="" textlink="">
      <xdr:nvSpPr>
        <xdr:cNvPr id="5" name="TextBox 4">
          <a:extLst>
            <a:ext uri="{FF2B5EF4-FFF2-40B4-BE49-F238E27FC236}">
              <a16:creationId xmlns:a16="http://schemas.microsoft.com/office/drawing/2014/main" id="{F8E5009A-DEBE-F74D-B400-A9D21C760DBC}"/>
            </a:ext>
          </a:extLst>
        </xdr:cNvPr>
        <xdr:cNvSpPr txBox="1"/>
      </xdr:nvSpPr>
      <xdr:spPr>
        <a:xfrm>
          <a:off x="896471" y="1030941"/>
          <a:ext cx="12948674" cy="2069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solidFill>
                <a:srgbClr val="214496"/>
              </a:solidFill>
              <a:latin typeface="Arial" panose="020B0604020202020204" pitchFamily="34" charset="0"/>
              <a:cs typeface="Arial" panose="020B0604020202020204" pitchFamily="34" charset="0"/>
            </a:rPr>
            <a:t>HSA</a:t>
          </a:r>
          <a:r>
            <a:rPr lang="en-US" sz="4000" b="1" baseline="0">
              <a:solidFill>
                <a:srgbClr val="214496"/>
              </a:solidFill>
              <a:latin typeface="Arial" panose="020B0604020202020204" pitchFamily="34" charset="0"/>
              <a:cs typeface="Arial" panose="020B0604020202020204" pitchFamily="34" charset="0"/>
            </a:rPr>
            <a:t> Investor </a:t>
          </a:r>
        </a:p>
        <a:p>
          <a:pPr algn="ctr"/>
          <a:r>
            <a:rPr lang="en-US" sz="4000" b="1">
              <a:solidFill>
                <a:srgbClr val="214496"/>
              </a:solidFill>
              <a:latin typeface="Arial" panose="020B0604020202020204" pitchFamily="34" charset="0"/>
              <a:cs typeface="Arial" panose="020B0604020202020204" pitchFamily="34" charset="0"/>
            </a:rPr>
            <a:t>Brynes Capital</a:t>
          </a:r>
          <a:r>
            <a:rPr lang="en-US" sz="4000" b="1" baseline="0">
              <a:solidFill>
                <a:srgbClr val="214496"/>
              </a:solidFill>
              <a:latin typeface="Arial" panose="020B0604020202020204" pitchFamily="34" charset="0"/>
              <a:cs typeface="Arial" panose="020B0604020202020204" pitchFamily="34" charset="0"/>
            </a:rPr>
            <a:t> Life Settlement Wealth Fund I</a:t>
          </a:r>
        </a:p>
        <a:p>
          <a:pPr algn="ctr"/>
          <a:r>
            <a:rPr lang="en-US" sz="4000" b="1">
              <a:solidFill>
                <a:srgbClr val="214496"/>
              </a:solidFill>
              <a:latin typeface="Arial" panose="020B0604020202020204" pitchFamily="34" charset="0"/>
              <a:cs typeface="Arial" panose="020B0604020202020204" pitchFamily="34" charset="0"/>
            </a:rPr>
            <a:t>Hypothetical Portfolio Illustration Calculator</a:t>
          </a:r>
        </a:p>
      </xdr:txBody>
    </xdr:sp>
    <xdr:clientData/>
  </xdr:twoCellAnchor>
  <xdr:twoCellAnchor>
    <xdr:from>
      <xdr:col>1</xdr:col>
      <xdr:colOff>0</xdr:colOff>
      <xdr:row>39</xdr:row>
      <xdr:rowOff>119529</xdr:rowOff>
    </xdr:from>
    <xdr:to>
      <xdr:col>17</xdr:col>
      <xdr:colOff>1111591</xdr:colOff>
      <xdr:row>49</xdr:row>
      <xdr:rowOff>161460</xdr:rowOff>
    </xdr:to>
    <xdr:sp macro="" textlink="">
      <xdr:nvSpPr>
        <xdr:cNvPr id="6" name="TextBox 5">
          <a:extLst>
            <a:ext uri="{FF2B5EF4-FFF2-40B4-BE49-F238E27FC236}">
              <a16:creationId xmlns:a16="http://schemas.microsoft.com/office/drawing/2014/main" id="{2B1203BC-A3FD-4640-87BA-12C557AF8F3F}"/>
            </a:ext>
          </a:extLst>
        </xdr:cNvPr>
        <xdr:cNvSpPr txBox="1"/>
      </xdr:nvSpPr>
      <xdr:spPr>
        <a:xfrm>
          <a:off x="821765" y="8755529"/>
          <a:ext cx="15335591" cy="21336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Arial" panose="020B0604020202020204" pitchFamily="34" charset="0"/>
              <a:ea typeface="+mn-ea"/>
              <a:cs typeface="Arial" panose="020B0604020202020204" pitchFamily="34" charset="0"/>
            </a:rPr>
            <a:t>Notice to Prospective Subscribers</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This Portfolio Illustration is hypothetical and representative of the policies the Brynes Capital Life Settlement Wealth Fund 2021 will have acquired at the portfolio closing.  There will be substitution of suitable policies in the final portfolio that are different from those illustrated herein.  This illustration calculator is for informational, educational and illustrative purposes only and should not</a:t>
          </a:r>
          <a:r>
            <a:rPr lang="en-US" sz="1100" b="1" baseline="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be construed as an offer to buy or sell securities.</a:t>
          </a:r>
          <a:r>
            <a:rPr lang="en-US" sz="1100" b="1" baseline="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Prospective Purchasers should not construe the contents of this Supplement, or any prior or subsequent communications from Sponsor or any of its representatives as legal or tax advice.  Each Subscriber should consult his/her own advisers as to legal, tax and related matters concerning an investment in Membership Interests.</a:t>
          </a:r>
        </a:p>
        <a:p>
          <a:r>
            <a:rPr lang="en-US" sz="1100" b="1">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This portfolio illustration (this "Supplement") has been prepared by Brynes Capital, LLC ("Sponsor"), a Delaware Limited Liability Company, and supplements the information contained in the Private Placement Memorandum dated January 15, 2021 (the "Memorandum") relating to the opportunity to purchase Units of Membership Interests in the Brynes Capital Life Settlement Wealth Fund 2021, to receive death benefits payable from a portfolio of pre-designated individual life insurance policies insuring a third party, also known as Life Settlements ("LS"), held by the Time Value Property Exchange ("TVPX") Custodian.  The membership interests will be sold subject to the provisions of a Life Settlement Participation Subscription Agreement and related Subscription Materials ("Subscription Materials") containing certain representations, warranties, terms and conditions.  This Supplement should therefore be considered only in connection with the Memorandum and the Subscription materials.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508000</xdr:colOff>
      <xdr:row>2</xdr:row>
      <xdr:rowOff>76200</xdr:rowOff>
    </xdr:from>
    <xdr:to>
      <xdr:col>18</xdr:col>
      <xdr:colOff>91319</xdr:colOff>
      <xdr:row>9</xdr:row>
      <xdr:rowOff>241300</xdr:rowOff>
    </xdr:to>
    <xdr:pic>
      <xdr:nvPicPr>
        <xdr:cNvPr id="3" name="Picture 2">
          <a:extLst>
            <a:ext uri="{FF2B5EF4-FFF2-40B4-BE49-F238E27FC236}">
              <a16:creationId xmlns:a16="http://schemas.microsoft.com/office/drawing/2014/main" id="{EC13B048-BE34-644F-A5AA-7897A3D6A5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150" t="66667" r="23857" b="11859"/>
        <a:stretch/>
      </xdr:blipFill>
      <xdr:spPr>
        <a:xfrm>
          <a:off x="14236700" y="1498600"/>
          <a:ext cx="2235200" cy="1765300"/>
        </a:xfrm>
        <a:prstGeom prst="rect">
          <a:avLst/>
        </a:prstGeom>
      </xdr:spPr>
    </xdr:pic>
    <xdr:clientData/>
  </xdr:twoCellAnchor>
  <xdr:twoCellAnchor>
    <xdr:from>
      <xdr:col>1</xdr:col>
      <xdr:colOff>55283</xdr:colOff>
      <xdr:row>4</xdr:row>
      <xdr:rowOff>164353</xdr:rowOff>
    </xdr:from>
    <xdr:to>
      <xdr:col>16</xdr:col>
      <xdr:colOff>17183</xdr:colOff>
      <xdr:row>11</xdr:row>
      <xdr:rowOff>89647</xdr:rowOff>
    </xdr:to>
    <xdr:sp macro="" textlink="">
      <xdr:nvSpPr>
        <xdr:cNvPr id="4" name="TextBox 3">
          <a:extLst>
            <a:ext uri="{FF2B5EF4-FFF2-40B4-BE49-F238E27FC236}">
              <a16:creationId xmlns:a16="http://schemas.microsoft.com/office/drawing/2014/main" id="{F181D709-F39B-B340-AD5A-7A5D56D4107F}"/>
            </a:ext>
          </a:extLst>
        </xdr:cNvPr>
        <xdr:cNvSpPr txBox="1"/>
      </xdr:nvSpPr>
      <xdr:spPr>
        <a:xfrm>
          <a:off x="877048" y="1090706"/>
          <a:ext cx="12990606" cy="2106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000" b="1">
              <a:solidFill>
                <a:srgbClr val="214496"/>
              </a:solidFill>
              <a:latin typeface="Arial" panose="020B0604020202020204" pitchFamily="34" charset="0"/>
              <a:cs typeface="Arial" panose="020B0604020202020204" pitchFamily="34" charset="0"/>
            </a:rPr>
            <a:t>NON-HSA</a:t>
          </a:r>
          <a:r>
            <a:rPr lang="en-US" sz="4000" b="1" baseline="0">
              <a:solidFill>
                <a:srgbClr val="214496"/>
              </a:solidFill>
              <a:latin typeface="Arial" panose="020B0604020202020204" pitchFamily="34" charset="0"/>
              <a:cs typeface="Arial" panose="020B0604020202020204" pitchFamily="34" charset="0"/>
            </a:rPr>
            <a:t> Investor </a:t>
          </a:r>
        </a:p>
        <a:p>
          <a:pPr algn="ctr"/>
          <a:r>
            <a:rPr lang="en-US" sz="4000" b="1">
              <a:solidFill>
                <a:srgbClr val="214496"/>
              </a:solidFill>
              <a:latin typeface="Arial" panose="020B0604020202020204" pitchFamily="34" charset="0"/>
              <a:cs typeface="Arial" panose="020B0604020202020204" pitchFamily="34" charset="0"/>
            </a:rPr>
            <a:t>Brynes Capital</a:t>
          </a:r>
          <a:r>
            <a:rPr lang="en-US" sz="4000" b="1" baseline="0">
              <a:solidFill>
                <a:srgbClr val="214496"/>
              </a:solidFill>
              <a:latin typeface="Arial" panose="020B0604020202020204" pitchFamily="34" charset="0"/>
              <a:cs typeface="Arial" panose="020B0604020202020204" pitchFamily="34" charset="0"/>
            </a:rPr>
            <a:t> Life Settlement Wealth Fund I</a:t>
          </a:r>
        </a:p>
        <a:p>
          <a:pPr algn="ctr"/>
          <a:r>
            <a:rPr lang="en-US" sz="4000" b="1">
              <a:solidFill>
                <a:srgbClr val="214496"/>
              </a:solidFill>
              <a:latin typeface="Arial" panose="020B0604020202020204" pitchFamily="34" charset="0"/>
              <a:cs typeface="Arial" panose="020B0604020202020204" pitchFamily="34" charset="0"/>
            </a:rPr>
            <a:t>Hypothetical Portfolio Illustration Calculator</a:t>
          </a:r>
        </a:p>
      </xdr:txBody>
    </xdr:sp>
    <xdr:clientData/>
  </xdr:twoCellAnchor>
  <xdr:twoCellAnchor>
    <xdr:from>
      <xdr:col>1</xdr:col>
      <xdr:colOff>0</xdr:colOff>
      <xdr:row>37</xdr:row>
      <xdr:rowOff>119530</xdr:rowOff>
    </xdr:from>
    <xdr:to>
      <xdr:col>18</xdr:col>
      <xdr:colOff>0</xdr:colOff>
      <xdr:row>48</xdr:row>
      <xdr:rowOff>0</xdr:rowOff>
    </xdr:to>
    <xdr:sp macro="" textlink="">
      <xdr:nvSpPr>
        <xdr:cNvPr id="2" name="TextBox 1">
          <a:extLst>
            <a:ext uri="{FF2B5EF4-FFF2-40B4-BE49-F238E27FC236}">
              <a16:creationId xmlns:a16="http://schemas.microsoft.com/office/drawing/2014/main" id="{1C88A5E0-3463-8149-8671-6F92B1997A34}"/>
            </a:ext>
          </a:extLst>
        </xdr:cNvPr>
        <xdr:cNvSpPr txBox="1"/>
      </xdr:nvSpPr>
      <xdr:spPr>
        <a:xfrm>
          <a:off x="821765" y="8800354"/>
          <a:ext cx="15374470" cy="2181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Arial" panose="020B0604020202020204" pitchFamily="34" charset="0"/>
              <a:ea typeface="+mn-ea"/>
              <a:cs typeface="Arial" panose="020B0604020202020204" pitchFamily="34" charset="0"/>
            </a:rPr>
            <a:t>Notice to Prospective Subscribers</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This Portfolio Illustration is hypothetical and representative of the policies the Brynes Capital Life Settlement Wealth Fund 2021 will have acquired at the portfolio closing.  There will be substitution of suitable policies in the final portfolio that are different from those illustrated herein.  This illustration calculator is for informational, educational and illustrative purposes only and should not</a:t>
          </a:r>
          <a:r>
            <a:rPr lang="en-US" sz="1100" b="1" baseline="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be construed as an offer to buy or sell securities.</a:t>
          </a:r>
          <a:r>
            <a:rPr lang="en-US" sz="1100" b="1" baseline="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Prospective Purchasers should not construe the contents of this Supplement, or any prior or subsequent communications from Sponsor or any of its representatives as legal or tax advice.  Each Subscriber should consult his/her own advisers as to legal, tax and related matters concerning an investment in Membership Interests.</a:t>
          </a:r>
        </a:p>
        <a:p>
          <a:r>
            <a:rPr lang="en-US" sz="1100" b="1">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This portfolio illustration (this "Supplement") has been prepared by Brynes Capital, LLC ("Sponsor"), a Delaware Limited Liability Company, and supplements the information contained in the Private Placement Memorandum dated January 15, 2021 (the "Memorandum") relating to the opportunity to purchase Units of Membership Interests in the Brynes Capital Life Settlement Wealth Fund 2021, to receive death benefits payable from a portfolio of pre-designated individual life insurance policies insuring a third party, also known as Life Settlements ("LS"), held by the Time Value Property Exchange ("TVPX") Custodian.  The membership interests will be sold subject to the provisions of a Life Settlement Participation Subscription Agreement and related Subscription Materials ("Subscription Materials") containing certain representations, warranties, terms and conditions.  This Supplement should therefore be considered only in connection with the Memorandum and the Subscription materials.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63D6-A3F5-8847-9952-44B438920B9D}">
  <dimension ref="A3:AB53"/>
  <sheetViews>
    <sheetView showGridLines="0" zoomScale="85" workbookViewId="0">
      <selection activeCell="N4" sqref="N4"/>
    </sheetView>
  </sheetViews>
  <sheetFormatPr baseColWidth="10" defaultRowHeight="16" x14ac:dyDescent="0.2"/>
  <cols>
    <col min="1" max="1" width="10.83203125" style="70"/>
    <col min="2" max="2" width="7.83203125" style="1" customWidth="1"/>
    <col min="3" max="3" width="9.33203125" style="71" customWidth="1"/>
    <col min="4" max="4" width="6" style="71" customWidth="1"/>
    <col min="5" max="5" width="6.6640625" style="71" customWidth="1"/>
    <col min="6" max="6" width="22.5" style="1" customWidth="1"/>
    <col min="7" max="7" width="10" style="1" customWidth="1"/>
    <col min="8" max="8" width="1.83203125" style="1" customWidth="1"/>
    <col min="9" max="9" width="18.1640625" style="1" customWidth="1"/>
    <col min="10" max="10" width="14" style="1" bestFit="1" customWidth="1"/>
    <col min="11" max="11" width="15.6640625" style="1" bestFit="1" customWidth="1"/>
    <col min="12" max="12" width="19.1640625" style="1" customWidth="1"/>
    <col min="13" max="13" width="1.83203125" style="1" customWidth="1"/>
    <col min="14" max="15" width="19.1640625" style="1" customWidth="1"/>
    <col min="16" max="16" width="10" style="1" customWidth="1"/>
    <col min="17" max="17" width="19.1640625" style="1" customWidth="1"/>
    <col min="18" max="18" width="15.1640625" style="1" bestFit="1" customWidth="1"/>
    <col min="19" max="16384" width="10.83203125" style="13"/>
  </cols>
  <sheetData>
    <row r="3" spans="2:28" ht="23" x14ac:dyDescent="0.25">
      <c r="B3" s="65" t="s">
        <v>19</v>
      </c>
    </row>
    <row r="4" spans="2:28" x14ac:dyDescent="0.2">
      <c r="B4" s="66" t="s">
        <v>38</v>
      </c>
    </row>
    <row r="13" spans="2:28" ht="23" x14ac:dyDescent="0.25">
      <c r="B13" s="11"/>
      <c r="C13" s="72"/>
      <c r="D13" s="72"/>
      <c r="E13" s="72"/>
      <c r="F13" s="11"/>
      <c r="G13" s="11"/>
      <c r="H13" s="11"/>
      <c r="I13" s="11"/>
      <c r="J13" s="11"/>
      <c r="K13" s="11"/>
      <c r="L13" s="11"/>
      <c r="M13" s="11"/>
      <c r="N13" s="11"/>
      <c r="O13" s="11"/>
      <c r="P13" s="13"/>
      <c r="Q13" s="11"/>
      <c r="T13" s="18"/>
      <c r="U13" s="18"/>
      <c r="V13" s="18"/>
      <c r="W13" s="18"/>
      <c r="X13" s="18"/>
      <c r="Y13" s="18"/>
      <c r="Z13" s="18"/>
      <c r="AA13" s="18"/>
      <c r="AB13" s="18"/>
    </row>
    <row r="14" spans="2:28" ht="24" thickBot="1" x14ac:dyDescent="0.3">
      <c r="B14" s="11"/>
      <c r="C14" s="72"/>
      <c r="D14" s="72"/>
      <c r="E14" s="72"/>
      <c r="F14" s="11"/>
      <c r="G14" s="11"/>
      <c r="H14" s="11"/>
      <c r="I14" s="11"/>
      <c r="J14" s="11"/>
      <c r="K14" s="11"/>
      <c r="L14" s="11"/>
      <c r="M14" s="11"/>
      <c r="N14" s="11"/>
      <c r="O14" s="11"/>
      <c r="P14" s="13"/>
      <c r="Q14" s="11"/>
      <c r="T14" s="18"/>
      <c r="U14" s="18"/>
      <c r="V14" s="18"/>
      <c r="W14" s="18"/>
      <c r="X14" s="18"/>
      <c r="Y14" s="18"/>
      <c r="Z14" s="18"/>
      <c r="AA14" s="18"/>
      <c r="AB14" s="18"/>
    </row>
    <row r="15" spans="2:28" ht="24" thickBot="1" x14ac:dyDescent="0.3">
      <c r="B15" s="19" t="s">
        <v>20</v>
      </c>
      <c r="C15" s="72"/>
      <c r="D15" s="106" t="s">
        <v>34</v>
      </c>
      <c r="E15" s="107"/>
      <c r="F15" s="107"/>
      <c r="G15" s="108"/>
      <c r="H15" s="11"/>
      <c r="I15" s="115" t="s">
        <v>39</v>
      </c>
      <c r="J15" s="115"/>
      <c r="K15" s="115"/>
      <c r="L15" s="115"/>
      <c r="M15" s="115"/>
      <c r="N15" s="115"/>
      <c r="O15" s="115"/>
      <c r="P15" s="115"/>
      <c r="Q15" s="115"/>
      <c r="R15" s="115"/>
      <c r="T15" s="18"/>
      <c r="U15" s="18"/>
      <c r="V15" s="18"/>
      <c r="W15" s="18"/>
      <c r="X15" s="18"/>
      <c r="Y15" s="18"/>
      <c r="Z15" s="18"/>
      <c r="AA15" s="18"/>
      <c r="AB15" s="18"/>
    </row>
    <row r="16" spans="2:28" ht="10" customHeight="1" thickBot="1" x14ac:dyDescent="0.3">
      <c r="B16" s="16"/>
      <c r="C16" s="72"/>
      <c r="D16" s="72"/>
      <c r="E16" s="72"/>
      <c r="F16" s="11"/>
      <c r="G16" s="11"/>
      <c r="H16" s="11"/>
      <c r="I16" s="11"/>
      <c r="J16" s="11"/>
      <c r="K16" s="11"/>
      <c r="L16" s="11"/>
      <c r="M16" s="11"/>
      <c r="N16" s="11"/>
      <c r="O16" s="11"/>
      <c r="P16" s="13"/>
      <c r="Q16" s="11"/>
      <c r="T16" s="18"/>
      <c r="U16" s="18"/>
      <c r="V16" s="18"/>
      <c r="W16" s="18"/>
      <c r="X16" s="18"/>
      <c r="Y16" s="18"/>
      <c r="Z16" s="18"/>
      <c r="AA16" s="18"/>
      <c r="AB16" s="18"/>
    </row>
    <row r="17" spans="1:28" s="33" customFormat="1" ht="23" customHeight="1" thickBot="1" x14ac:dyDescent="0.25">
      <c r="A17" s="70"/>
      <c r="B17" s="69" t="s">
        <v>28</v>
      </c>
      <c r="C17" s="73"/>
      <c r="D17" s="73"/>
      <c r="E17" s="74"/>
      <c r="F17" s="109">
        <v>250000</v>
      </c>
      <c r="G17" s="110"/>
      <c r="H17" s="49"/>
      <c r="I17" s="69" t="s">
        <v>33</v>
      </c>
      <c r="J17" s="60"/>
      <c r="K17" s="58"/>
      <c r="L17" s="61">
        <f>F17/N34</f>
        <v>3.4014264077109377E-2</v>
      </c>
      <c r="M17" s="56"/>
      <c r="N17" s="111" t="s">
        <v>26</v>
      </c>
      <c r="O17" s="112"/>
      <c r="P17" s="112"/>
      <c r="Q17" s="112"/>
      <c r="R17" s="62">
        <f>P35</f>
        <v>0.79481298513951038</v>
      </c>
      <c r="S17" s="35"/>
      <c r="T17" s="35"/>
      <c r="U17" s="35"/>
      <c r="X17" s="36"/>
      <c r="Y17" s="36"/>
      <c r="Z17" s="36"/>
      <c r="AA17" s="36"/>
      <c r="AB17" s="36"/>
    </row>
    <row r="18" spans="1:28" ht="5" customHeight="1" thickBot="1" x14ac:dyDescent="0.25">
      <c r="B18" s="13"/>
      <c r="C18" s="75"/>
      <c r="D18" s="75"/>
      <c r="E18" s="75"/>
      <c r="F18" s="8"/>
      <c r="G18" s="8"/>
      <c r="H18" s="8"/>
      <c r="I18" s="8"/>
      <c r="J18" s="15"/>
      <c r="K18" s="15"/>
      <c r="L18" s="15"/>
      <c r="M18" s="15"/>
      <c r="N18" s="6"/>
      <c r="O18" s="7"/>
      <c r="P18" s="7"/>
      <c r="Q18" s="13"/>
      <c r="T18" s="18"/>
      <c r="U18" s="18"/>
      <c r="V18" s="18"/>
      <c r="W18" s="18"/>
      <c r="X18" s="18"/>
      <c r="Y18" s="18"/>
      <c r="Z18" s="18"/>
      <c r="AA18" s="18"/>
      <c r="AB18" s="18"/>
    </row>
    <row r="19" spans="1:28" ht="16" customHeight="1" x14ac:dyDescent="0.2">
      <c r="B19" s="38"/>
      <c r="C19" s="76"/>
      <c r="D19" s="76"/>
      <c r="E19" s="76"/>
      <c r="F19" s="12"/>
      <c r="G19" s="12"/>
      <c r="H19" s="12"/>
      <c r="I19" s="12"/>
      <c r="J19" s="39"/>
      <c r="K19" s="39"/>
      <c r="L19" s="39"/>
      <c r="M19" s="39"/>
      <c r="N19" s="40"/>
      <c r="O19" s="41"/>
      <c r="P19" s="50"/>
      <c r="Q19" s="87">
        <v>0.85</v>
      </c>
      <c r="R19" s="42"/>
      <c r="T19" s="18"/>
      <c r="U19" s="18"/>
      <c r="V19" s="18"/>
      <c r="W19" s="18"/>
      <c r="X19" s="18"/>
      <c r="Y19" s="18"/>
      <c r="Z19" s="18"/>
      <c r="AA19" s="18"/>
      <c r="AB19" s="18"/>
    </row>
    <row r="20" spans="1:28" s="27" customFormat="1" ht="47" customHeight="1" x14ac:dyDescent="0.2">
      <c r="A20" s="70"/>
      <c r="B20" s="93" t="s">
        <v>0</v>
      </c>
      <c r="C20" s="94" t="s">
        <v>1</v>
      </c>
      <c r="D20" s="94" t="s">
        <v>2</v>
      </c>
      <c r="E20" s="94" t="s">
        <v>3</v>
      </c>
      <c r="F20" s="94" t="s">
        <v>4</v>
      </c>
      <c r="G20" s="94" t="s">
        <v>21</v>
      </c>
      <c r="H20" s="94"/>
      <c r="I20" s="95" t="s">
        <v>5</v>
      </c>
      <c r="J20" s="95" t="s">
        <v>6</v>
      </c>
      <c r="K20" s="95" t="s">
        <v>7</v>
      </c>
      <c r="L20" s="95" t="s">
        <v>8</v>
      </c>
      <c r="M20" s="95"/>
      <c r="N20" s="95" t="s">
        <v>23</v>
      </c>
      <c r="O20" s="95" t="s">
        <v>9</v>
      </c>
      <c r="P20" s="96" t="s">
        <v>22</v>
      </c>
      <c r="Q20" s="97" t="s">
        <v>31</v>
      </c>
      <c r="R20" s="98" t="s">
        <v>32</v>
      </c>
      <c r="T20" s="18"/>
      <c r="U20" s="18"/>
      <c r="V20" s="18"/>
      <c r="W20" s="28"/>
      <c r="X20" s="18"/>
      <c r="Y20" s="18"/>
      <c r="Z20" s="18"/>
      <c r="AA20" s="18"/>
      <c r="AB20" s="18"/>
    </row>
    <row r="21" spans="1:28" ht="16" customHeight="1" x14ac:dyDescent="0.2">
      <c r="B21" s="84">
        <v>1</v>
      </c>
      <c r="C21" s="77" t="s">
        <v>10</v>
      </c>
      <c r="D21" s="77">
        <v>78</v>
      </c>
      <c r="E21" s="77">
        <v>65</v>
      </c>
      <c r="F21" s="10" t="s">
        <v>11</v>
      </c>
      <c r="G21" s="99" t="s">
        <v>36</v>
      </c>
      <c r="H21" s="10"/>
      <c r="I21" s="29">
        <v>2000000</v>
      </c>
      <c r="J21" s="29">
        <v>43163.15</v>
      </c>
      <c r="K21" s="29">
        <f>J21/12*(E21+24)</f>
        <v>320126.69583333336</v>
      </c>
      <c r="L21" s="29">
        <v>760066.96</v>
      </c>
      <c r="M21" s="29"/>
      <c r="N21" s="29">
        <f>K21+L21</f>
        <v>1080193.6558333333</v>
      </c>
      <c r="O21" s="29">
        <f>I21-N21</f>
        <v>919806.34416666673</v>
      </c>
      <c r="P21" s="51">
        <f>O21/N21</f>
        <v>0.85151985405530539</v>
      </c>
      <c r="Q21" s="29">
        <f>O21*Q19</f>
        <v>781835.39254166675</v>
      </c>
      <c r="R21" s="2">
        <f>Q21/N21</f>
        <v>0.72379187594700967</v>
      </c>
      <c r="T21" s="18"/>
      <c r="U21" s="18"/>
      <c r="V21" s="18"/>
      <c r="W21" s="18"/>
      <c r="X21" s="18"/>
      <c r="Y21" s="18"/>
      <c r="Z21" s="18"/>
      <c r="AA21" s="18"/>
      <c r="AB21" s="18"/>
    </row>
    <row r="22" spans="1:28" ht="16" customHeight="1" x14ac:dyDescent="0.2">
      <c r="B22" s="85"/>
      <c r="C22" s="78"/>
      <c r="D22" s="78"/>
      <c r="E22" s="78"/>
      <c r="F22" s="8"/>
      <c r="G22" s="71"/>
      <c r="H22" s="8"/>
      <c r="I22" s="30"/>
      <c r="J22" s="30"/>
      <c r="K22" s="30"/>
      <c r="L22" s="30"/>
      <c r="M22" s="30"/>
      <c r="N22" s="30"/>
      <c r="O22" s="30"/>
      <c r="P22" s="52"/>
      <c r="Q22" s="30"/>
      <c r="R22" s="43"/>
      <c r="T22" s="68"/>
      <c r="U22" s="68"/>
      <c r="V22" s="68"/>
      <c r="W22" s="68"/>
      <c r="X22" s="68"/>
      <c r="Y22" s="20"/>
      <c r="Z22" s="113"/>
      <c r="AA22" s="101"/>
      <c r="AB22" s="101"/>
    </row>
    <row r="23" spans="1:28" ht="16" customHeight="1" x14ac:dyDescent="0.2">
      <c r="B23" s="84">
        <v>2</v>
      </c>
      <c r="C23" s="77" t="s">
        <v>10</v>
      </c>
      <c r="D23" s="77">
        <v>89</v>
      </c>
      <c r="E23" s="77">
        <v>55</v>
      </c>
      <c r="F23" s="10" t="s">
        <v>12</v>
      </c>
      <c r="G23" s="99" t="s">
        <v>37</v>
      </c>
      <c r="H23" s="10"/>
      <c r="I23" s="29">
        <v>3000000</v>
      </c>
      <c r="J23" s="29">
        <v>65735.509999999995</v>
      </c>
      <c r="K23" s="29">
        <f t="shared" ref="K23" si="0">J23/12*(E23+24)</f>
        <v>432758.77416666667</v>
      </c>
      <c r="L23" s="29">
        <v>1308460.78</v>
      </c>
      <c r="M23" s="29"/>
      <c r="N23" s="29">
        <f>K23+L23</f>
        <v>1741219.5541666667</v>
      </c>
      <c r="O23" s="29">
        <f>I23-N23</f>
        <v>1258780.4458333333</v>
      </c>
      <c r="P23" s="51">
        <f>O23/N23</f>
        <v>0.72293034087580943</v>
      </c>
      <c r="Q23" s="29">
        <f>O23*Q19</f>
        <v>1069963.3789583333</v>
      </c>
      <c r="R23" s="2">
        <f>Q23/N23</f>
        <v>0.61449078974443805</v>
      </c>
      <c r="T23" s="68"/>
      <c r="U23" s="68"/>
      <c r="V23" s="68"/>
      <c r="W23" s="68"/>
      <c r="X23" s="68"/>
      <c r="Y23" s="68"/>
      <c r="Z23" s="68"/>
      <c r="AA23" s="68"/>
      <c r="AB23" s="68"/>
    </row>
    <row r="24" spans="1:28" ht="16" customHeight="1" x14ac:dyDescent="0.2">
      <c r="B24" s="85"/>
      <c r="C24" s="78"/>
      <c r="D24" s="78"/>
      <c r="E24" s="78"/>
      <c r="F24" s="8"/>
      <c r="G24" s="71"/>
      <c r="H24" s="8"/>
      <c r="I24" s="30"/>
      <c r="J24" s="30"/>
      <c r="K24" s="30"/>
      <c r="L24" s="30"/>
      <c r="M24" s="30"/>
      <c r="N24" s="30"/>
      <c r="O24" s="30"/>
      <c r="P24" s="52"/>
      <c r="Q24" s="30"/>
      <c r="R24" s="43"/>
      <c r="T24" s="21"/>
      <c r="U24" s="114"/>
      <c r="V24" s="101"/>
      <c r="W24" s="22"/>
      <c r="X24" s="23"/>
      <c r="Y24" s="21"/>
      <c r="Z24" s="100"/>
      <c r="AA24" s="101"/>
      <c r="AB24" s="101"/>
    </row>
    <row r="25" spans="1:28" ht="16" customHeight="1" x14ac:dyDescent="0.2">
      <c r="B25" s="84">
        <v>3</v>
      </c>
      <c r="C25" s="77" t="s">
        <v>10</v>
      </c>
      <c r="D25" s="77">
        <v>80</v>
      </c>
      <c r="E25" s="77">
        <v>70</v>
      </c>
      <c r="F25" s="10" t="s">
        <v>13</v>
      </c>
      <c r="G25" s="99" t="s">
        <v>36</v>
      </c>
      <c r="H25" s="10"/>
      <c r="I25" s="29">
        <v>1500000</v>
      </c>
      <c r="J25" s="29">
        <v>44141.23</v>
      </c>
      <c r="K25" s="29">
        <f t="shared" ref="K25" si="1">J25/12*(E25+24)</f>
        <v>345772.96833333332</v>
      </c>
      <c r="L25" s="29">
        <v>471783.4</v>
      </c>
      <c r="M25" s="29"/>
      <c r="N25" s="29">
        <f>K25+L25</f>
        <v>817556.3683333334</v>
      </c>
      <c r="O25" s="29">
        <f>I25-N25</f>
        <v>682443.6316666666</v>
      </c>
      <c r="P25" s="51">
        <f>O25/N25</f>
        <v>0.834735876448364</v>
      </c>
      <c r="Q25" s="29">
        <f>O25*Q19</f>
        <v>580077.08691666659</v>
      </c>
      <c r="R25" s="2">
        <f>Q25/N25</f>
        <v>0.70952549498110939</v>
      </c>
      <c r="T25" s="68"/>
      <c r="U25" s="68"/>
      <c r="V25" s="68"/>
      <c r="W25" s="22"/>
      <c r="X25" s="23"/>
      <c r="Y25" s="21"/>
      <c r="Z25" s="100"/>
      <c r="AA25" s="101"/>
      <c r="AB25" s="101"/>
    </row>
    <row r="26" spans="1:28" ht="16" customHeight="1" x14ac:dyDescent="0.2">
      <c r="B26" s="85"/>
      <c r="C26" s="78"/>
      <c r="D26" s="78"/>
      <c r="E26" s="78"/>
      <c r="F26" s="8"/>
      <c r="G26" s="71"/>
      <c r="H26" s="8"/>
      <c r="I26" s="30"/>
      <c r="J26" s="30"/>
      <c r="K26" s="30"/>
      <c r="L26" s="30"/>
      <c r="M26" s="30"/>
      <c r="N26" s="30"/>
      <c r="O26" s="30"/>
      <c r="P26" s="52"/>
      <c r="Q26" s="30"/>
      <c r="R26" s="43"/>
      <c r="T26" s="102"/>
      <c r="U26" s="101"/>
      <c r="V26" s="24"/>
      <c r="W26" s="68"/>
      <c r="X26" s="68"/>
      <c r="Y26" s="68"/>
      <c r="Z26" s="68"/>
      <c r="AA26" s="68"/>
      <c r="AB26" s="68"/>
    </row>
    <row r="27" spans="1:28" ht="16" customHeight="1" x14ac:dyDescent="0.2">
      <c r="B27" s="84">
        <v>4</v>
      </c>
      <c r="C27" s="77" t="s">
        <v>10</v>
      </c>
      <c r="D27" s="77">
        <v>77</v>
      </c>
      <c r="E27" s="77">
        <v>62</v>
      </c>
      <c r="F27" s="10" t="s">
        <v>14</v>
      </c>
      <c r="G27" s="99" t="s">
        <v>37</v>
      </c>
      <c r="H27" s="10"/>
      <c r="I27" s="29">
        <v>1500000</v>
      </c>
      <c r="J27" s="29">
        <v>34462.74</v>
      </c>
      <c r="K27" s="29">
        <f t="shared" ref="K27" si="2">J27/12*(E27+24)</f>
        <v>246982.97</v>
      </c>
      <c r="L27" s="29">
        <v>543752.36</v>
      </c>
      <c r="M27" s="29"/>
      <c r="N27" s="29">
        <f>K27+L27</f>
        <v>790735.33</v>
      </c>
      <c r="O27" s="29">
        <f>I27-N27</f>
        <v>709264.67</v>
      </c>
      <c r="P27" s="51">
        <f>O27/N27</f>
        <v>0.89696848375296456</v>
      </c>
      <c r="Q27" s="29">
        <f>O27*Q19</f>
        <v>602874.96950000001</v>
      </c>
      <c r="R27" s="2">
        <f>Q27/N27</f>
        <v>0.76242321119001988</v>
      </c>
      <c r="T27" s="17"/>
      <c r="U27" s="17"/>
      <c r="V27" s="17"/>
      <c r="W27" s="17"/>
      <c r="X27" s="17"/>
      <c r="Y27" s="17"/>
      <c r="Z27" s="17"/>
      <c r="AA27" s="17"/>
      <c r="AB27" s="17"/>
    </row>
    <row r="28" spans="1:28" ht="16" customHeight="1" x14ac:dyDescent="0.2">
      <c r="B28" s="85"/>
      <c r="C28" s="78"/>
      <c r="D28" s="78"/>
      <c r="E28" s="78"/>
      <c r="F28" s="8"/>
      <c r="G28" s="71"/>
      <c r="H28" s="8"/>
      <c r="I28" s="30"/>
      <c r="J28" s="30"/>
      <c r="K28" s="30"/>
      <c r="L28" s="30"/>
      <c r="M28" s="30"/>
      <c r="N28" s="30"/>
      <c r="O28" s="30"/>
      <c r="P28" s="52"/>
      <c r="Q28" s="30"/>
      <c r="R28" s="43"/>
    </row>
    <row r="29" spans="1:28" ht="16" customHeight="1" x14ac:dyDescent="0.2">
      <c r="B29" s="84">
        <v>5</v>
      </c>
      <c r="C29" s="77" t="s">
        <v>15</v>
      </c>
      <c r="D29" s="77">
        <v>89</v>
      </c>
      <c r="E29" s="77">
        <v>71</v>
      </c>
      <c r="F29" s="10" t="s">
        <v>16</v>
      </c>
      <c r="G29" s="99" t="s">
        <v>36</v>
      </c>
      <c r="H29" s="10"/>
      <c r="I29" s="29">
        <v>1500000</v>
      </c>
      <c r="J29" s="29">
        <v>22680</v>
      </c>
      <c r="K29" s="29">
        <f t="shared" ref="K29" si="3">J29/12*(E29+24)</f>
        <v>179550</v>
      </c>
      <c r="L29" s="29">
        <v>600329.12</v>
      </c>
      <c r="M29" s="29"/>
      <c r="N29" s="29">
        <f>K29+L29</f>
        <v>779879.12</v>
      </c>
      <c r="O29" s="29">
        <f>I29-N29</f>
        <v>720120.88</v>
      </c>
      <c r="P29" s="51">
        <f>O29/N29</f>
        <v>0.92337499688413249</v>
      </c>
      <c r="Q29" s="29">
        <f>O29*Q19</f>
        <v>612102.74800000002</v>
      </c>
      <c r="R29" s="2">
        <f>Q29/N29</f>
        <v>0.78486874735151269</v>
      </c>
    </row>
    <row r="30" spans="1:28" ht="16" customHeight="1" x14ac:dyDescent="0.2">
      <c r="B30" s="85"/>
      <c r="C30" s="78"/>
      <c r="D30" s="78"/>
      <c r="E30" s="78"/>
      <c r="F30" s="8"/>
      <c r="G30" s="71"/>
      <c r="H30" s="8"/>
      <c r="I30" s="30"/>
      <c r="J30" s="30"/>
      <c r="K30" s="30"/>
      <c r="L30" s="30"/>
      <c r="M30" s="30"/>
      <c r="N30" s="30"/>
      <c r="O30" s="30"/>
      <c r="P30" s="52"/>
      <c r="Q30" s="30"/>
      <c r="R30" s="43"/>
    </row>
    <row r="31" spans="1:28" ht="16" customHeight="1" x14ac:dyDescent="0.2">
      <c r="B31" s="84">
        <v>6</v>
      </c>
      <c r="C31" s="77" t="s">
        <v>15</v>
      </c>
      <c r="D31" s="77">
        <v>84</v>
      </c>
      <c r="E31" s="77">
        <v>68</v>
      </c>
      <c r="F31" s="10" t="s">
        <v>17</v>
      </c>
      <c r="G31" s="99" t="s">
        <v>36</v>
      </c>
      <c r="H31" s="10"/>
      <c r="I31" s="29">
        <v>2000000</v>
      </c>
      <c r="J31" s="29">
        <v>76870.13</v>
      </c>
      <c r="K31" s="29">
        <f t="shared" ref="K31" si="4">J31/12*(E31+24)</f>
        <v>589337.66333333333</v>
      </c>
      <c r="L31" s="29">
        <v>525944.69999999995</v>
      </c>
      <c r="M31" s="29"/>
      <c r="N31" s="29">
        <f>K31+L31</f>
        <v>1115282.3633333333</v>
      </c>
      <c r="O31" s="29">
        <f>I31-N31</f>
        <v>884717.63666666672</v>
      </c>
      <c r="P31" s="51">
        <f>O31/N31</f>
        <v>0.7932678447657332</v>
      </c>
      <c r="Q31" s="29">
        <f>O31*Q19</f>
        <v>752009.99116666673</v>
      </c>
      <c r="R31" s="2">
        <f>Q31/N31</f>
        <v>0.6742776680508733</v>
      </c>
    </row>
    <row r="32" spans="1:28" ht="16" customHeight="1" x14ac:dyDescent="0.2">
      <c r="B32" s="85"/>
      <c r="C32" s="78"/>
      <c r="D32" s="78"/>
      <c r="E32" s="78"/>
      <c r="F32" s="8"/>
      <c r="G32" s="71"/>
      <c r="H32" s="8"/>
      <c r="I32" s="30"/>
      <c r="J32" s="30"/>
      <c r="K32" s="30"/>
      <c r="L32" s="30"/>
      <c r="M32" s="30"/>
      <c r="N32" s="30"/>
      <c r="O32" s="30"/>
      <c r="P32" s="52"/>
      <c r="Q32" s="30"/>
      <c r="R32" s="43"/>
    </row>
    <row r="33" spans="2:28" ht="16" customHeight="1" thickBot="1" x14ac:dyDescent="0.25">
      <c r="B33" s="86">
        <v>7</v>
      </c>
      <c r="C33" s="79" t="s">
        <v>10</v>
      </c>
      <c r="D33" s="79">
        <v>84</v>
      </c>
      <c r="E33" s="79">
        <v>50</v>
      </c>
      <c r="F33" s="3" t="s">
        <v>18</v>
      </c>
      <c r="G33" s="79" t="s">
        <v>36</v>
      </c>
      <c r="H33" s="3"/>
      <c r="I33" s="31">
        <v>1691620</v>
      </c>
      <c r="J33" s="31">
        <v>16000</v>
      </c>
      <c r="K33" s="31">
        <f t="shared" ref="K33" si="5">J33/12*(E33+24)</f>
        <v>98666.666666666657</v>
      </c>
      <c r="L33" s="31">
        <v>926324.62</v>
      </c>
      <c r="M33" s="31"/>
      <c r="N33" s="31">
        <f>K33+L33</f>
        <v>1024991.2866666666</v>
      </c>
      <c r="O33" s="31">
        <f>I33-N33</f>
        <v>666628.71333333338</v>
      </c>
      <c r="P33" s="53">
        <f>O33/N33</f>
        <v>0.6503750051390681</v>
      </c>
      <c r="Q33" s="31">
        <f>O33*Q19</f>
        <v>566634.40633333335</v>
      </c>
      <c r="R33" s="4">
        <f>Q33/N33</f>
        <v>0.55281875436820793</v>
      </c>
    </row>
    <row r="34" spans="2:28" ht="16" customHeight="1" thickTop="1" x14ac:dyDescent="0.2">
      <c r="B34" s="44" t="s">
        <v>25</v>
      </c>
      <c r="C34" s="78"/>
      <c r="D34" s="80"/>
      <c r="E34" s="81">
        <f>SUM(E21:E33)/7</f>
        <v>63</v>
      </c>
      <c r="F34" s="9"/>
      <c r="G34" s="9"/>
      <c r="H34" s="9"/>
      <c r="I34" s="32">
        <f>SUM(I21:I33)</f>
        <v>13191620</v>
      </c>
      <c r="J34" s="32">
        <f>SUM(J21:J33)</f>
        <v>303052.76</v>
      </c>
      <c r="K34" s="32">
        <f>SUM(K21:K33)</f>
        <v>2213195.7383333328</v>
      </c>
      <c r="L34" s="32">
        <f>SUM(L21:L33)</f>
        <v>5136661.9400000004</v>
      </c>
      <c r="M34" s="32"/>
      <c r="N34" s="32">
        <f>SUM(N21:N33)</f>
        <v>7349857.6783333328</v>
      </c>
      <c r="O34" s="32">
        <f>SUM(O21:O33)</f>
        <v>5841762.3216666672</v>
      </c>
      <c r="P34" s="54"/>
      <c r="Q34" s="32">
        <f>SUM(Q21,Q23,Q25,Q27,Q29,Q31,Q33)</f>
        <v>4965497.9734166674</v>
      </c>
      <c r="R34" s="45"/>
    </row>
    <row r="35" spans="2:28" ht="16" customHeight="1" thickBot="1" x14ac:dyDescent="0.25">
      <c r="B35" s="46" t="s">
        <v>24</v>
      </c>
      <c r="C35" s="82"/>
      <c r="D35" s="83"/>
      <c r="E35" s="83"/>
      <c r="F35" s="5"/>
      <c r="G35" s="5"/>
      <c r="H35" s="5"/>
      <c r="I35" s="47">
        <v>1</v>
      </c>
      <c r="J35" s="47">
        <f>J34/I34</f>
        <v>2.2973126879033811E-2</v>
      </c>
      <c r="K35" s="47">
        <f>K34/I34</f>
        <v>0.16777285415539053</v>
      </c>
      <c r="L35" s="47">
        <f>L34/I34</f>
        <v>0.38938825860660026</v>
      </c>
      <c r="M35" s="47"/>
      <c r="N35" s="47">
        <f>N34/I34</f>
        <v>0.55716111276199076</v>
      </c>
      <c r="O35" s="47">
        <f>(I34-N34)/(N34)</f>
        <v>0.79481298513951038</v>
      </c>
      <c r="P35" s="55">
        <f>SUMPRODUCT(P21:P33,N21:N33)/SUM(N21:N33)</f>
        <v>0.79481298513951038</v>
      </c>
      <c r="Q35" s="48"/>
      <c r="R35" s="57">
        <f>SUMPRODUCT(Q34)/SUM(N34)</f>
        <v>0.67559103736858384</v>
      </c>
    </row>
    <row r="36" spans="2:28" ht="17" thickBot="1" x14ac:dyDescent="0.25">
      <c r="B36" s="67" t="s">
        <v>27</v>
      </c>
      <c r="R36" s="14"/>
    </row>
    <row r="37" spans="2:28" ht="18" thickBot="1" x14ac:dyDescent="0.25">
      <c r="B37" s="13"/>
      <c r="F37" s="13"/>
      <c r="I37" s="25"/>
      <c r="J37" s="13"/>
      <c r="K37" s="26"/>
      <c r="L37" s="13"/>
      <c r="M37" s="13"/>
      <c r="N37" s="103" t="s">
        <v>29</v>
      </c>
      <c r="O37" s="104"/>
      <c r="P37" s="104"/>
      <c r="Q37" s="104"/>
      <c r="R37" s="62">
        <f>R35</f>
        <v>0.67559103736858384</v>
      </c>
      <c r="T37" s="18"/>
      <c r="U37" s="18"/>
      <c r="V37" s="18"/>
      <c r="W37" s="18"/>
      <c r="X37" s="18"/>
      <c r="Y37" s="18"/>
      <c r="Z37" s="18"/>
      <c r="AA37" s="18"/>
      <c r="AB37" s="18"/>
    </row>
    <row r="38" spans="2:28" ht="5" customHeight="1" thickBot="1" x14ac:dyDescent="0.25">
      <c r="B38" s="13"/>
      <c r="F38" s="13"/>
      <c r="I38" s="25"/>
      <c r="J38" s="13"/>
      <c r="K38" s="26"/>
      <c r="L38" s="13"/>
      <c r="M38" s="13"/>
      <c r="N38" s="34"/>
      <c r="O38" s="34"/>
      <c r="P38" s="34"/>
      <c r="Q38" s="34"/>
      <c r="R38" s="37"/>
      <c r="T38" s="18"/>
      <c r="U38" s="18"/>
      <c r="V38" s="18"/>
      <c r="W38" s="18"/>
      <c r="X38" s="18"/>
      <c r="Y38" s="18"/>
      <c r="Z38" s="18"/>
      <c r="AA38" s="18"/>
      <c r="AB38" s="18"/>
    </row>
    <row r="39" spans="2:28" ht="18" thickBot="1" x14ac:dyDescent="0.25">
      <c r="N39" s="63" t="s">
        <v>30</v>
      </c>
      <c r="O39" s="64"/>
      <c r="P39" s="64"/>
      <c r="Q39" s="64"/>
      <c r="R39" s="59">
        <f>F17*(1+R37)</f>
        <v>418897.75934214593</v>
      </c>
    </row>
    <row r="40" spans="2:28" ht="16" customHeight="1" x14ac:dyDescent="0.2">
      <c r="B40" s="105"/>
      <c r="C40" s="105"/>
      <c r="D40" s="105"/>
      <c r="E40" s="105"/>
      <c r="F40" s="105"/>
      <c r="G40" s="105"/>
      <c r="H40" s="105"/>
      <c r="I40" s="105"/>
      <c r="J40" s="105"/>
      <c r="K40" s="105"/>
      <c r="L40" s="105"/>
      <c r="M40" s="105"/>
      <c r="N40" s="105"/>
      <c r="O40" s="105"/>
      <c r="P40" s="105"/>
      <c r="Q40" s="105"/>
      <c r="R40" s="105"/>
    </row>
    <row r="41" spans="2:28" x14ac:dyDescent="0.2">
      <c r="B41" s="105"/>
      <c r="C41" s="105"/>
      <c r="D41" s="105"/>
      <c r="E41" s="105"/>
      <c r="F41" s="105"/>
      <c r="G41" s="105"/>
      <c r="H41" s="105"/>
      <c r="I41" s="105"/>
      <c r="J41" s="105"/>
      <c r="K41" s="105"/>
      <c r="L41" s="105"/>
      <c r="M41" s="105"/>
      <c r="N41" s="105"/>
      <c r="O41" s="105"/>
      <c r="P41" s="105"/>
      <c r="Q41" s="105"/>
      <c r="R41" s="105"/>
    </row>
    <row r="42" spans="2:28" x14ac:dyDescent="0.2">
      <c r="B42" s="105"/>
      <c r="C42" s="105"/>
      <c r="D42" s="105"/>
      <c r="E42" s="105"/>
      <c r="F42" s="105"/>
      <c r="G42" s="105"/>
      <c r="H42" s="105"/>
      <c r="I42" s="105"/>
      <c r="J42" s="105"/>
      <c r="K42" s="105"/>
      <c r="L42" s="105"/>
      <c r="M42" s="105"/>
      <c r="N42" s="105"/>
      <c r="O42" s="105"/>
      <c r="P42" s="105"/>
      <c r="Q42" s="105"/>
      <c r="R42" s="105"/>
    </row>
    <row r="43" spans="2:28" x14ac:dyDescent="0.2">
      <c r="B43" s="105"/>
      <c r="C43" s="105"/>
      <c r="D43" s="105"/>
      <c r="E43" s="105"/>
      <c r="F43" s="105"/>
      <c r="G43" s="105"/>
      <c r="H43" s="105"/>
      <c r="I43" s="105"/>
      <c r="J43" s="105"/>
      <c r="K43" s="105"/>
      <c r="L43" s="105"/>
      <c r="M43" s="105"/>
      <c r="N43" s="105"/>
      <c r="O43" s="105"/>
      <c r="P43" s="105"/>
      <c r="Q43" s="105"/>
      <c r="R43" s="105"/>
    </row>
    <row r="44" spans="2:28" x14ac:dyDescent="0.2">
      <c r="B44" s="105"/>
      <c r="C44" s="105"/>
      <c r="D44" s="105"/>
      <c r="E44" s="105"/>
      <c r="F44" s="105"/>
      <c r="G44" s="105"/>
      <c r="H44" s="105"/>
      <c r="I44" s="105"/>
      <c r="J44" s="105"/>
      <c r="K44" s="105"/>
      <c r="L44" s="105"/>
      <c r="M44" s="105"/>
      <c r="N44" s="105"/>
      <c r="O44" s="105"/>
      <c r="P44" s="105"/>
      <c r="Q44" s="105"/>
      <c r="R44" s="105"/>
    </row>
    <row r="45" spans="2:28" x14ac:dyDescent="0.2">
      <c r="B45" s="105"/>
      <c r="C45" s="105"/>
      <c r="D45" s="105"/>
      <c r="E45" s="105"/>
      <c r="F45" s="105"/>
      <c r="G45" s="105"/>
      <c r="H45" s="105"/>
      <c r="I45" s="105"/>
      <c r="J45" s="105"/>
      <c r="K45" s="105"/>
      <c r="L45" s="105"/>
      <c r="M45" s="105"/>
      <c r="N45" s="105"/>
      <c r="O45" s="105"/>
      <c r="P45" s="105"/>
      <c r="Q45" s="105"/>
      <c r="R45" s="105"/>
    </row>
    <row r="46" spans="2:28" x14ac:dyDescent="0.2">
      <c r="B46" s="105"/>
      <c r="C46" s="105"/>
      <c r="D46" s="105"/>
      <c r="E46" s="105"/>
      <c r="F46" s="105"/>
      <c r="G46" s="105"/>
      <c r="H46" s="105"/>
      <c r="I46" s="105"/>
      <c r="J46" s="105"/>
      <c r="K46" s="105"/>
      <c r="L46" s="105"/>
      <c r="M46" s="105"/>
      <c r="N46" s="105"/>
      <c r="O46" s="105"/>
      <c r="P46" s="105"/>
      <c r="Q46" s="105"/>
      <c r="R46" s="105"/>
    </row>
    <row r="47" spans="2:28" x14ac:dyDescent="0.2">
      <c r="B47" s="105"/>
      <c r="C47" s="105"/>
      <c r="D47" s="105"/>
      <c r="E47" s="105"/>
      <c r="F47" s="105"/>
      <c r="G47" s="105"/>
      <c r="H47" s="105"/>
      <c r="I47" s="105"/>
      <c r="J47" s="105"/>
      <c r="K47" s="105"/>
      <c r="L47" s="105"/>
      <c r="M47" s="105"/>
      <c r="N47" s="105"/>
      <c r="O47" s="105"/>
      <c r="P47" s="105"/>
      <c r="Q47" s="105"/>
      <c r="R47" s="105"/>
    </row>
    <row r="48" spans="2:28" x14ac:dyDescent="0.2">
      <c r="B48" s="105"/>
      <c r="C48" s="105"/>
      <c r="D48" s="105"/>
      <c r="E48" s="105"/>
      <c r="F48" s="105"/>
      <c r="G48" s="105"/>
      <c r="H48" s="105"/>
      <c r="I48" s="105"/>
      <c r="J48" s="105"/>
      <c r="K48" s="105"/>
      <c r="L48" s="105"/>
      <c r="M48" s="105"/>
      <c r="N48" s="105"/>
      <c r="O48" s="105"/>
      <c r="P48" s="105"/>
      <c r="Q48" s="105"/>
      <c r="R48" s="105"/>
    </row>
    <row r="49" spans="2:18" x14ac:dyDescent="0.2">
      <c r="B49" s="105"/>
      <c r="C49" s="105"/>
      <c r="D49" s="105"/>
      <c r="E49" s="105"/>
      <c r="F49" s="105"/>
      <c r="G49" s="105"/>
      <c r="H49" s="105"/>
      <c r="I49" s="105"/>
      <c r="J49" s="105"/>
      <c r="K49" s="105"/>
      <c r="L49" s="105"/>
      <c r="M49" s="105"/>
      <c r="N49" s="105"/>
      <c r="O49" s="105"/>
      <c r="P49" s="105"/>
      <c r="Q49" s="105"/>
      <c r="R49" s="105"/>
    </row>
    <row r="50" spans="2:18" x14ac:dyDescent="0.2">
      <c r="B50" s="105"/>
      <c r="C50" s="105"/>
      <c r="D50" s="105"/>
      <c r="E50" s="105"/>
      <c r="F50" s="105"/>
      <c r="G50" s="105"/>
      <c r="H50" s="105"/>
      <c r="I50" s="105"/>
      <c r="J50" s="105"/>
      <c r="K50" s="105"/>
      <c r="L50" s="105"/>
      <c r="M50" s="105"/>
      <c r="N50" s="105"/>
      <c r="O50" s="105"/>
      <c r="P50" s="105"/>
      <c r="Q50" s="105"/>
      <c r="R50" s="105"/>
    </row>
    <row r="51" spans="2:18" x14ac:dyDescent="0.2">
      <c r="B51" s="105"/>
      <c r="C51" s="105"/>
      <c r="D51" s="105"/>
      <c r="E51" s="105"/>
      <c r="F51" s="105"/>
      <c r="G51" s="105"/>
      <c r="H51" s="105"/>
      <c r="I51" s="105"/>
      <c r="J51" s="105"/>
      <c r="K51" s="105"/>
      <c r="L51" s="105"/>
      <c r="M51" s="105"/>
      <c r="N51" s="105"/>
      <c r="O51" s="105"/>
      <c r="P51" s="105"/>
      <c r="Q51" s="105"/>
      <c r="R51" s="105"/>
    </row>
    <row r="52" spans="2:18" x14ac:dyDescent="0.2">
      <c r="B52" s="105"/>
      <c r="C52" s="105"/>
      <c r="D52" s="105"/>
      <c r="E52" s="105"/>
      <c r="F52" s="105"/>
      <c r="G52" s="105"/>
      <c r="H52" s="105"/>
      <c r="I52" s="105"/>
      <c r="J52" s="105"/>
      <c r="K52" s="105"/>
      <c r="L52" s="105"/>
      <c r="M52" s="105"/>
      <c r="N52" s="105"/>
      <c r="O52" s="105"/>
      <c r="P52" s="105"/>
      <c r="Q52" s="105"/>
      <c r="R52" s="105"/>
    </row>
    <row r="53" spans="2:18" x14ac:dyDescent="0.2">
      <c r="B53" s="105"/>
      <c r="C53" s="105"/>
      <c r="D53" s="105"/>
      <c r="E53" s="105"/>
      <c r="F53" s="105"/>
      <c r="G53" s="105"/>
      <c r="H53" s="105"/>
      <c r="I53" s="105"/>
      <c r="J53" s="105"/>
      <c r="K53" s="105"/>
      <c r="L53" s="105"/>
      <c r="M53" s="105"/>
      <c r="N53" s="105"/>
      <c r="O53" s="105"/>
      <c r="P53" s="105"/>
      <c r="Q53" s="105"/>
      <c r="R53" s="105"/>
    </row>
  </sheetData>
  <sheetProtection algorithmName="SHA-512" hashValue="fuQWatTUlFqYGzy6vDajTQgKi1OJ2vbXXmE4oUgczr2NwOX3McsqXiuZcbjI/dksTUePgQ2zrKlAhd15fVa8tw==" saltValue="Mx+JZgqwMsyFhgoQCMncmw==" spinCount="100000" sheet="1" objects="1" scenarios="1"/>
  <mergeCells count="11">
    <mergeCell ref="Z25:AB25"/>
    <mergeCell ref="T26:U26"/>
    <mergeCell ref="N37:Q37"/>
    <mergeCell ref="B40:R53"/>
    <mergeCell ref="D15:G15"/>
    <mergeCell ref="F17:G17"/>
    <mergeCell ref="N17:Q17"/>
    <mergeCell ref="Z22:AB22"/>
    <mergeCell ref="U24:V24"/>
    <mergeCell ref="Z24:AB24"/>
    <mergeCell ref="I15:R15"/>
  </mergeCells>
  <hyperlinks>
    <hyperlink ref="I15:L15" location="'NEW ILLUSTRATION TOOL'!A1" display="(Non-HSA Investor Calculator is In Next Tab)" xr:uid="{1BC937FA-C810-E545-968E-B434B49FA289}"/>
    <hyperlink ref="I15:M15" location="'HSA • NEW ILLUSTRATION TOOL'!A1" display="(Click Here to View Non-HSA Calculator in Previous Tab)" xr:uid="{C4C5249D-7776-FD48-A58B-597E193EEEFE}"/>
    <hyperlink ref="I15:R15" location="'NEW ILLUSTRATION TOOL'!A1" display="(Click Here to View NON HSA Investor Calculator in Next Tab)" xr:uid="{B9C0CCB6-21E4-C944-B865-4704E6F19624}"/>
  </hyperlink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4A2B-A80C-A742-9686-89ACD0BE8F3F}">
  <dimension ref="A3:AB51"/>
  <sheetViews>
    <sheetView showGridLines="0" tabSelected="1" zoomScale="84" workbookViewId="0">
      <selection activeCell="J4" sqref="J4"/>
    </sheetView>
  </sheetViews>
  <sheetFormatPr baseColWidth="10" defaultRowHeight="16" x14ac:dyDescent="0.2"/>
  <cols>
    <col min="1" max="1" width="10.83203125" style="70"/>
    <col min="2" max="2" width="7.83203125" style="1" customWidth="1"/>
    <col min="3" max="3" width="9.33203125" style="71" customWidth="1"/>
    <col min="4" max="4" width="6" style="71" customWidth="1"/>
    <col min="5" max="5" width="6.6640625" style="71" customWidth="1"/>
    <col min="6" max="6" width="22.5" style="1" customWidth="1"/>
    <col min="7" max="7" width="10" style="1" customWidth="1"/>
    <col min="8" max="8" width="1.83203125" style="1" customWidth="1"/>
    <col min="9" max="9" width="18.1640625" style="1" customWidth="1"/>
    <col min="10" max="10" width="14" style="1" bestFit="1" customWidth="1"/>
    <col min="11" max="11" width="15.6640625" style="1" bestFit="1" customWidth="1"/>
    <col min="12" max="12" width="19.6640625" style="1" customWidth="1"/>
    <col min="13" max="13" width="1.83203125" style="1" customWidth="1"/>
    <col min="14" max="15" width="19.6640625" style="1" customWidth="1"/>
    <col min="16" max="16" width="10" style="1" customWidth="1"/>
    <col min="17" max="17" width="19.6640625" style="1" customWidth="1"/>
    <col min="18" max="18" width="15.1640625" style="1" bestFit="1" customWidth="1"/>
    <col min="19" max="16384" width="10.83203125" style="13"/>
  </cols>
  <sheetData>
    <row r="3" spans="1:28" ht="23" x14ac:dyDescent="0.25">
      <c r="B3" s="65" t="s">
        <v>19</v>
      </c>
    </row>
    <row r="4" spans="1:28" x14ac:dyDescent="0.2">
      <c r="B4" s="66" t="s">
        <v>38</v>
      </c>
    </row>
    <row r="9" spans="1:28" ht="23" x14ac:dyDescent="0.25">
      <c r="B9" s="11"/>
      <c r="C9" s="72"/>
      <c r="D9" s="72"/>
      <c r="E9" s="72"/>
      <c r="F9" s="11"/>
      <c r="G9" s="11"/>
      <c r="H9" s="11"/>
      <c r="I9" s="11"/>
      <c r="J9" s="11"/>
      <c r="K9" s="11"/>
      <c r="L9" s="11"/>
      <c r="M9" s="11"/>
      <c r="N9" s="11"/>
      <c r="O9" s="11"/>
      <c r="P9" s="13"/>
      <c r="Q9" s="11"/>
      <c r="T9" s="18"/>
      <c r="U9" s="18"/>
      <c r="V9" s="18"/>
      <c r="W9" s="18"/>
      <c r="X9" s="18"/>
      <c r="Y9" s="18"/>
      <c r="Z9" s="18"/>
      <c r="AA9" s="18"/>
      <c r="AB9" s="18"/>
    </row>
    <row r="10" spans="1:28" ht="23" x14ac:dyDescent="0.25">
      <c r="B10" s="11"/>
      <c r="C10" s="72"/>
      <c r="D10" s="72"/>
      <c r="E10" s="72"/>
      <c r="F10" s="11"/>
      <c r="G10" s="11"/>
      <c r="H10" s="11"/>
      <c r="I10" s="11"/>
      <c r="J10" s="11"/>
      <c r="K10" s="11"/>
      <c r="L10" s="11"/>
      <c r="M10" s="11"/>
      <c r="N10" s="11"/>
      <c r="O10" s="11"/>
      <c r="P10" s="13"/>
      <c r="Q10" s="11"/>
      <c r="T10" s="18"/>
      <c r="U10" s="18"/>
      <c r="V10" s="18"/>
      <c r="W10" s="18"/>
      <c r="X10" s="18"/>
      <c r="Y10" s="18"/>
      <c r="Z10" s="18"/>
      <c r="AA10" s="18"/>
      <c r="AB10" s="18"/>
    </row>
    <row r="11" spans="1:28" ht="59" x14ac:dyDescent="0.55000000000000004">
      <c r="B11" s="116"/>
      <c r="C11" s="116"/>
      <c r="D11" s="116"/>
      <c r="E11" s="116"/>
      <c r="F11" s="116"/>
      <c r="G11" s="116"/>
      <c r="H11" s="116"/>
      <c r="I11" s="116"/>
      <c r="J11" s="116"/>
      <c r="K11" s="116"/>
      <c r="L11" s="116"/>
      <c r="M11" s="116"/>
      <c r="N11" s="116"/>
      <c r="O11" s="116"/>
      <c r="P11" s="116"/>
      <c r="Q11" s="11"/>
      <c r="T11" s="18"/>
      <c r="U11" s="18"/>
      <c r="V11" s="18"/>
      <c r="W11" s="18"/>
      <c r="X11" s="18"/>
      <c r="Y11" s="18"/>
      <c r="Z11" s="18"/>
      <c r="AA11" s="18"/>
      <c r="AB11" s="18"/>
    </row>
    <row r="12" spans="1:28" ht="11" customHeight="1" thickBot="1" x14ac:dyDescent="0.5">
      <c r="B12" s="90"/>
      <c r="C12" s="92"/>
      <c r="D12" s="92"/>
      <c r="E12" s="92"/>
      <c r="F12" s="90"/>
      <c r="G12" s="90"/>
      <c r="H12" s="90"/>
      <c r="I12" s="90"/>
      <c r="J12" s="90"/>
      <c r="K12" s="90"/>
      <c r="L12" s="90"/>
      <c r="M12" s="90"/>
      <c r="N12" s="90"/>
      <c r="O12" s="90"/>
      <c r="P12" s="91"/>
      <c r="Q12" s="11"/>
      <c r="T12" s="18"/>
      <c r="U12" s="18"/>
      <c r="V12" s="18"/>
      <c r="W12" s="18"/>
      <c r="X12" s="18"/>
      <c r="Y12" s="18"/>
      <c r="Z12" s="18"/>
      <c r="AA12" s="18"/>
      <c r="AB12" s="18"/>
    </row>
    <row r="13" spans="1:28" ht="24" thickBot="1" x14ac:dyDescent="0.3">
      <c r="B13" s="19" t="s">
        <v>20</v>
      </c>
      <c r="C13" s="72"/>
      <c r="D13" s="106" t="s">
        <v>34</v>
      </c>
      <c r="E13" s="107"/>
      <c r="F13" s="107"/>
      <c r="G13" s="108"/>
      <c r="H13" s="11"/>
      <c r="I13" s="115" t="s">
        <v>35</v>
      </c>
      <c r="J13" s="115"/>
      <c r="K13" s="115"/>
      <c r="L13" s="115"/>
      <c r="M13" s="115"/>
      <c r="N13" s="115"/>
      <c r="O13" s="115"/>
      <c r="P13" s="115"/>
      <c r="Q13" s="115"/>
      <c r="R13" s="115"/>
      <c r="T13" s="18"/>
      <c r="U13" s="18"/>
      <c r="V13" s="18"/>
      <c r="W13" s="18"/>
      <c r="X13" s="18"/>
      <c r="Y13" s="18"/>
      <c r="Z13" s="18"/>
      <c r="AA13" s="18"/>
      <c r="AB13" s="18"/>
    </row>
    <row r="14" spans="1:28" ht="10" customHeight="1" thickBot="1" x14ac:dyDescent="0.3">
      <c r="B14" s="16"/>
      <c r="C14" s="72"/>
      <c r="D14" s="72"/>
      <c r="E14" s="72"/>
      <c r="F14" s="11"/>
      <c r="G14" s="11"/>
      <c r="H14" s="11"/>
      <c r="I14" s="11"/>
      <c r="J14" s="11"/>
      <c r="K14" s="11"/>
      <c r="L14" s="11"/>
      <c r="M14" s="11"/>
      <c r="N14" s="11"/>
      <c r="O14" s="11"/>
      <c r="P14" s="13"/>
      <c r="Q14" s="11"/>
      <c r="T14" s="18"/>
      <c r="U14" s="18"/>
      <c r="V14" s="18"/>
      <c r="W14" s="18"/>
      <c r="X14" s="18"/>
      <c r="Y14" s="18"/>
      <c r="Z14" s="18"/>
      <c r="AA14" s="18"/>
      <c r="AB14" s="18"/>
    </row>
    <row r="15" spans="1:28" s="33" customFormat="1" ht="23" customHeight="1" thickBot="1" x14ac:dyDescent="0.25">
      <c r="A15" s="70"/>
      <c r="B15" s="89" t="s">
        <v>28</v>
      </c>
      <c r="C15" s="73"/>
      <c r="D15" s="73"/>
      <c r="E15" s="74"/>
      <c r="F15" s="109">
        <v>250000</v>
      </c>
      <c r="G15" s="110"/>
      <c r="H15" s="49"/>
      <c r="I15" s="89" t="s">
        <v>33</v>
      </c>
      <c r="J15" s="60"/>
      <c r="K15" s="58"/>
      <c r="L15" s="61">
        <f>F15/N32</f>
        <v>3.4014264077109377E-2</v>
      </c>
      <c r="M15" s="56"/>
      <c r="N15" s="111" t="s">
        <v>26</v>
      </c>
      <c r="O15" s="112"/>
      <c r="P15" s="112"/>
      <c r="Q15" s="112"/>
      <c r="R15" s="62">
        <f>P33</f>
        <v>0.79481298513951038</v>
      </c>
      <c r="S15" s="35"/>
      <c r="T15" s="35"/>
      <c r="U15" s="35"/>
      <c r="X15" s="36"/>
      <c r="Y15" s="36"/>
      <c r="Z15" s="36"/>
      <c r="AA15" s="36"/>
      <c r="AB15" s="36"/>
    </row>
    <row r="16" spans="1:28" ht="5" customHeight="1" thickBot="1" x14ac:dyDescent="0.25">
      <c r="B16" s="13"/>
      <c r="C16" s="75"/>
      <c r="D16" s="75"/>
      <c r="E16" s="75"/>
      <c r="F16" s="8"/>
      <c r="G16" s="8"/>
      <c r="H16" s="8"/>
      <c r="I16" s="8"/>
      <c r="J16" s="15"/>
      <c r="K16" s="15"/>
      <c r="L16" s="15"/>
      <c r="M16" s="15"/>
      <c r="N16" s="6"/>
      <c r="O16" s="7"/>
      <c r="P16" s="7"/>
      <c r="Q16" s="13"/>
      <c r="T16" s="18"/>
      <c r="U16" s="18"/>
      <c r="V16" s="18"/>
      <c r="W16" s="18"/>
      <c r="X16" s="18"/>
      <c r="Y16" s="18"/>
      <c r="Z16" s="18"/>
      <c r="AA16" s="18"/>
      <c r="AB16" s="18"/>
    </row>
    <row r="17" spans="1:28" ht="16" customHeight="1" x14ac:dyDescent="0.2">
      <c r="B17" s="38"/>
      <c r="C17" s="76"/>
      <c r="D17" s="76"/>
      <c r="E17" s="76"/>
      <c r="F17" s="12"/>
      <c r="G17" s="12"/>
      <c r="H17" s="12"/>
      <c r="I17" s="12"/>
      <c r="J17" s="39"/>
      <c r="K17" s="39"/>
      <c r="L17" s="39"/>
      <c r="M17" s="39"/>
      <c r="N17" s="40"/>
      <c r="O17" s="41"/>
      <c r="P17" s="50"/>
      <c r="Q17" s="87">
        <v>0.8</v>
      </c>
      <c r="R17" s="42"/>
      <c r="T17" s="18"/>
      <c r="U17" s="18"/>
      <c r="V17" s="18"/>
      <c r="W17" s="18"/>
      <c r="X17" s="18"/>
      <c r="Y17" s="18"/>
      <c r="Z17" s="18"/>
      <c r="AA17" s="18"/>
      <c r="AB17" s="18"/>
    </row>
    <row r="18" spans="1:28" s="27" customFormat="1" ht="47" customHeight="1" x14ac:dyDescent="0.2">
      <c r="A18" s="70"/>
      <c r="B18" s="93" t="s">
        <v>0</v>
      </c>
      <c r="C18" s="94" t="s">
        <v>1</v>
      </c>
      <c r="D18" s="94" t="s">
        <v>2</v>
      </c>
      <c r="E18" s="94" t="s">
        <v>3</v>
      </c>
      <c r="F18" s="94" t="s">
        <v>4</v>
      </c>
      <c r="G18" s="94" t="s">
        <v>21</v>
      </c>
      <c r="H18" s="94"/>
      <c r="I18" s="95" t="s">
        <v>5</v>
      </c>
      <c r="J18" s="95" t="s">
        <v>6</v>
      </c>
      <c r="K18" s="95" t="s">
        <v>7</v>
      </c>
      <c r="L18" s="95" t="s">
        <v>8</v>
      </c>
      <c r="M18" s="95"/>
      <c r="N18" s="95" t="s">
        <v>23</v>
      </c>
      <c r="O18" s="95" t="s">
        <v>9</v>
      </c>
      <c r="P18" s="96" t="s">
        <v>22</v>
      </c>
      <c r="Q18" s="97" t="s">
        <v>31</v>
      </c>
      <c r="R18" s="98" t="s">
        <v>32</v>
      </c>
      <c r="T18" s="18"/>
      <c r="U18" s="18"/>
      <c r="V18" s="18"/>
      <c r="W18" s="28"/>
      <c r="X18" s="18"/>
      <c r="Y18" s="18"/>
      <c r="Z18" s="18"/>
      <c r="AA18" s="18"/>
      <c r="AB18" s="18"/>
    </row>
    <row r="19" spans="1:28" ht="16" customHeight="1" x14ac:dyDescent="0.2">
      <c r="B19" s="84">
        <v>1</v>
      </c>
      <c r="C19" s="77" t="s">
        <v>10</v>
      </c>
      <c r="D19" s="77">
        <v>78</v>
      </c>
      <c r="E19" s="77">
        <v>65</v>
      </c>
      <c r="F19" s="10" t="s">
        <v>11</v>
      </c>
      <c r="G19" s="99" t="s">
        <v>36</v>
      </c>
      <c r="H19" s="10"/>
      <c r="I19" s="29">
        <v>2000000</v>
      </c>
      <c r="J19" s="29">
        <v>43163.15</v>
      </c>
      <c r="K19" s="29">
        <f>J19/12*(E19+24)</f>
        <v>320126.69583333336</v>
      </c>
      <c r="L19" s="29">
        <v>760066.96</v>
      </c>
      <c r="M19" s="29"/>
      <c r="N19" s="29">
        <f>K19+L19</f>
        <v>1080193.6558333333</v>
      </c>
      <c r="O19" s="29">
        <f>I19-N19</f>
        <v>919806.34416666673</v>
      </c>
      <c r="P19" s="51">
        <f>O19/N19</f>
        <v>0.85151985405530539</v>
      </c>
      <c r="Q19" s="29">
        <f>O19*Q17</f>
        <v>735845.07533333346</v>
      </c>
      <c r="R19" s="2">
        <f>Q19/N19</f>
        <v>0.68121588324424442</v>
      </c>
      <c r="T19" s="18"/>
      <c r="U19" s="18"/>
      <c r="V19" s="18"/>
      <c r="W19" s="18"/>
      <c r="X19" s="18"/>
      <c r="Y19" s="18"/>
      <c r="Z19" s="18"/>
      <c r="AA19" s="18"/>
      <c r="AB19" s="18"/>
    </row>
    <row r="20" spans="1:28" ht="16" customHeight="1" x14ac:dyDescent="0.2">
      <c r="B20" s="85"/>
      <c r="C20" s="78"/>
      <c r="D20" s="78"/>
      <c r="E20" s="78"/>
      <c r="F20" s="8"/>
      <c r="G20" s="71"/>
      <c r="H20" s="8"/>
      <c r="I20" s="30"/>
      <c r="J20" s="30"/>
      <c r="K20" s="30"/>
      <c r="L20" s="30"/>
      <c r="M20" s="30"/>
      <c r="N20" s="30"/>
      <c r="O20" s="30"/>
      <c r="P20" s="52"/>
      <c r="Q20" s="30"/>
      <c r="R20" s="43"/>
      <c r="T20" s="88"/>
      <c r="U20" s="88"/>
      <c r="V20" s="88"/>
      <c r="W20" s="88"/>
      <c r="X20" s="88"/>
      <c r="Y20" s="20"/>
      <c r="Z20" s="113"/>
      <c r="AA20" s="101"/>
      <c r="AB20" s="101"/>
    </row>
    <row r="21" spans="1:28" ht="16" customHeight="1" x14ac:dyDescent="0.2">
      <c r="B21" s="84">
        <v>2</v>
      </c>
      <c r="C21" s="77" t="s">
        <v>10</v>
      </c>
      <c r="D21" s="77">
        <v>89</v>
      </c>
      <c r="E21" s="77">
        <v>55</v>
      </c>
      <c r="F21" s="10" t="s">
        <v>12</v>
      </c>
      <c r="G21" s="99" t="s">
        <v>37</v>
      </c>
      <c r="H21" s="10"/>
      <c r="I21" s="29">
        <v>3000000</v>
      </c>
      <c r="J21" s="29">
        <v>65735.509999999995</v>
      </c>
      <c r="K21" s="29">
        <f t="shared" ref="K21" si="0">J21/12*(E21+24)</f>
        <v>432758.77416666667</v>
      </c>
      <c r="L21" s="29">
        <v>1308460.78</v>
      </c>
      <c r="M21" s="29"/>
      <c r="N21" s="29">
        <f>K21+L21</f>
        <v>1741219.5541666667</v>
      </c>
      <c r="O21" s="29">
        <f>I21-N21</f>
        <v>1258780.4458333333</v>
      </c>
      <c r="P21" s="51">
        <f>O21/N21</f>
        <v>0.72293034087580943</v>
      </c>
      <c r="Q21" s="29">
        <f>O21*Q17</f>
        <v>1007024.3566666667</v>
      </c>
      <c r="R21" s="2">
        <f>Q21/N21</f>
        <v>0.57834427270064759</v>
      </c>
      <c r="T21" s="88"/>
      <c r="U21" s="88"/>
      <c r="V21" s="88"/>
      <c r="W21" s="88"/>
      <c r="X21" s="88"/>
      <c r="Y21" s="88"/>
      <c r="Z21" s="88"/>
      <c r="AA21" s="88"/>
      <c r="AB21" s="88"/>
    </row>
    <row r="22" spans="1:28" ht="16" customHeight="1" x14ac:dyDescent="0.2">
      <c r="B22" s="85"/>
      <c r="C22" s="78"/>
      <c r="D22" s="78"/>
      <c r="E22" s="78"/>
      <c r="F22" s="8"/>
      <c r="G22" s="71"/>
      <c r="H22" s="8"/>
      <c r="I22" s="30"/>
      <c r="J22" s="30"/>
      <c r="K22" s="30"/>
      <c r="L22" s="30"/>
      <c r="M22" s="30"/>
      <c r="N22" s="30"/>
      <c r="O22" s="30"/>
      <c r="P22" s="52"/>
      <c r="Q22" s="30"/>
      <c r="R22" s="43"/>
      <c r="T22" s="21"/>
      <c r="U22" s="114"/>
      <c r="V22" s="101"/>
      <c r="W22" s="22"/>
      <c r="X22" s="23"/>
      <c r="Y22" s="21"/>
      <c r="Z22" s="100"/>
      <c r="AA22" s="101"/>
      <c r="AB22" s="101"/>
    </row>
    <row r="23" spans="1:28" ht="16" customHeight="1" x14ac:dyDescent="0.2">
      <c r="B23" s="84">
        <v>3</v>
      </c>
      <c r="C23" s="77" t="s">
        <v>10</v>
      </c>
      <c r="D23" s="77">
        <v>80</v>
      </c>
      <c r="E23" s="77">
        <v>70</v>
      </c>
      <c r="F23" s="10" t="s">
        <v>13</v>
      </c>
      <c r="G23" s="99" t="s">
        <v>36</v>
      </c>
      <c r="H23" s="10"/>
      <c r="I23" s="29">
        <v>1500000</v>
      </c>
      <c r="J23" s="29">
        <v>44141.23</v>
      </c>
      <c r="K23" s="29">
        <f t="shared" ref="K23" si="1">J23/12*(E23+24)</f>
        <v>345772.96833333332</v>
      </c>
      <c r="L23" s="29">
        <v>471783.4</v>
      </c>
      <c r="M23" s="29"/>
      <c r="N23" s="29">
        <f>K23+L23</f>
        <v>817556.3683333334</v>
      </c>
      <c r="O23" s="29">
        <f>I23-N23</f>
        <v>682443.6316666666</v>
      </c>
      <c r="P23" s="51">
        <f>O23/N23</f>
        <v>0.834735876448364</v>
      </c>
      <c r="Q23" s="29">
        <f>O23*Q17</f>
        <v>545954.9053333333</v>
      </c>
      <c r="R23" s="2">
        <f>Q23/N23</f>
        <v>0.66778870115869127</v>
      </c>
      <c r="T23" s="88"/>
      <c r="U23" s="88"/>
      <c r="V23" s="88"/>
      <c r="W23" s="22"/>
      <c r="X23" s="23"/>
      <c r="Y23" s="21"/>
      <c r="Z23" s="100"/>
      <c r="AA23" s="101"/>
      <c r="AB23" s="101"/>
    </row>
    <row r="24" spans="1:28" ht="16" customHeight="1" x14ac:dyDescent="0.2">
      <c r="B24" s="85"/>
      <c r="C24" s="78"/>
      <c r="D24" s="78"/>
      <c r="E24" s="78"/>
      <c r="F24" s="8"/>
      <c r="G24" s="71"/>
      <c r="H24" s="8"/>
      <c r="I24" s="30"/>
      <c r="J24" s="30"/>
      <c r="K24" s="30"/>
      <c r="L24" s="30"/>
      <c r="M24" s="30"/>
      <c r="N24" s="30"/>
      <c r="O24" s="30"/>
      <c r="P24" s="52"/>
      <c r="Q24" s="30"/>
      <c r="R24" s="43"/>
      <c r="T24" s="102"/>
      <c r="U24" s="101"/>
      <c r="V24" s="24"/>
      <c r="W24" s="88"/>
      <c r="X24" s="88"/>
      <c r="Y24" s="88"/>
      <c r="Z24" s="88"/>
      <c r="AA24" s="88"/>
      <c r="AB24" s="88"/>
    </row>
    <row r="25" spans="1:28" ht="16" customHeight="1" x14ac:dyDescent="0.2">
      <c r="B25" s="84">
        <v>4</v>
      </c>
      <c r="C25" s="77" t="s">
        <v>10</v>
      </c>
      <c r="D25" s="77">
        <v>77</v>
      </c>
      <c r="E25" s="77">
        <v>62</v>
      </c>
      <c r="F25" s="10" t="s">
        <v>14</v>
      </c>
      <c r="G25" s="99" t="s">
        <v>37</v>
      </c>
      <c r="H25" s="10"/>
      <c r="I25" s="29">
        <v>1500000</v>
      </c>
      <c r="J25" s="29">
        <v>34462.74</v>
      </c>
      <c r="K25" s="29">
        <f t="shared" ref="K25" si="2">J25/12*(E25+24)</f>
        <v>246982.97</v>
      </c>
      <c r="L25" s="29">
        <v>543752.36</v>
      </c>
      <c r="M25" s="29"/>
      <c r="N25" s="29">
        <f>K25+L25</f>
        <v>790735.33</v>
      </c>
      <c r="O25" s="29">
        <f>I25-N25</f>
        <v>709264.67</v>
      </c>
      <c r="P25" s="51">
        <f>O25/N25</f>
        <v>0.89696848375296456</v>
      </c>
      <c r="Q25" s="29">
        <f>O25*Q17</f>
        <v>567411.73600000003</v>
      </c>
      <c r="R25" s="2">
        <f>Q25/N25</f>
        <v>0.71757478700237165</v>
      </c>
      <c r="T25" s="17"/>
      <c r="U25" s="17"/>
      <c r="V25" s="17"/>
      <c r="W25" s="17"/>
      <c r="X25" s="17"/>
      <c r="Y25" s="17"/>
      <c r="Z25" s="17"/>
      <c r="AA25" s="17"/>
      <c r="AB25" s="17"/>
    </row>
    <row r="26" spans="1:28" ht="16" customHeight="1" x14ac:dyDescent="0.2">
      <c r="B26" s="85"/>
      <c r="C26" s="78"/>
      <c r="D26" s="78"/>
      <c r="E26" s="78"/>
      <c r="F26" s="8"/>
      <c r="G26" s="71"/>
      <c r="H26" s="8"/>
      <c r="I26" s="30"/>
      <c r="J26" s="30"/>
      <c r="K26" s="30"/>
      <c r="L26" s="30"/>
      <c r="M26" s="30"/>
      <c r="N26" s="30"/>
      <c r="O26" s="30"/>
      <c r="P26" s="52"/>
      <c r="Q26" s="30"/>
      <c r="R26" s="43"/>
    </row>
    <row r="27" spans="1:28" ht="16" customHeight="1" x14ac:dyDescent="0.2">
      <c r="B27" s="84">
        <v>5</v>
      </c>
      <c r="C27" s="77" t="s">
        <v>15</v>
      </c>
      <c r="D27" s="77">
        <v>89</v>
      </c>
      <c r="E27" s="77">
        <v>71</v>
      </c>
      <c r="F27" s="10" t="s">
        <v>16</v>
      </c>
      <c r="G27" s="99" t="s">
        <v>36</v>
      </c>
      <c r="H27" s="10"/>
      <c r="I27" s="29">
        <v>1500000</v>
      </c>
      <c r="J27" s="29">
        <v>22680</v>
      </c>
      <c r="K27" s="29">
        <f t="shared" ref="K27" si="3">J27/12*(E27+24)</f>
        <v>179550</v>
      </c>
      <c r="L27" s="29">
        <v>600329.12</v>
      </c>
      <c r="M27" s="29"/>
      <c r="N27" s="29">
        <f>K27+L27</f>
        <v>779879.12</v>
      </c>
      <c r="O27" s="29">
        <f>I27-N27</f>
        <v>720120.88</v>
      </c>
      <c r="P27" s="51">
        <f>O27/N27</f>
        <v>0.92337499688413249</v>
      </c>
      <c r="Q27" s="29">
        <f>O27*Q17</f>
        <v>576096.70400000003</v>
      </c>
      <c r="R27" s="2">
        <f>Q27/N27</f>
        <v>0.73869999750730608</v>
      </c>
    </row>
    <row r="28" spans="1:28" ht="16" customHeight="1" x14ac:dyDescent="0.2">
      <c r="B28" s="85"/>
      <c r="C28" s="78"/>
      <c r="D28" s="78"/>
      <c r="E28" s="78"/>
      <c r="F28" s="8"/>
      <c r="G28" s="71"/>
      <c r="H28" s="8"/>
      <c r="I28" s="30"/>
      <c r="J28" s="30"/>
      <c r="K28" s="30"/>
      <c r="L28" s="30"/>
      <c r="M28" s="30"/>
      <c r="N28" s="30"/>
      <c r="O28" s="30"/>
      <c r="P28" s="52"/>
      <c r="Q28" s="30"/>
      <c r="R28" s="43"/>
    </row>
    <row r="29" spans="1:28" ht="16" customHeight="1" x14ac:dyDescent="0.2">
      <c r="B29" s="84">
        <v>6</v>
      </c>
      <c r="C29" s="77" t="s">
        <v>15</v>
      </c>
      <c r="D29" s="77">
        <v>84</v>
      </c>
      <c r="E29" s="77">
        <v>68</v>
      </c>
      <c r="F29" s="10" t="s">
        <v>17</v>
      </c>
      <c r="G29" s="99" t="s">
        <v>36</v>
      </c>
      <c r="H29" s="10"/>
      <c r="I29" s="29">
        <v>2000000</v>
      </c>
      <c r="J29" s="29">
        <v>76870.13</v>
      </c>
      <c r="K29" s="29">
        <f t="shared" ref="K29" si="4">J29/12*(E29+24)</f>
        <v>589337.66333333333</v>
      </c>
      <c r="L29" s="29">
        <v>525944.69999999995</v>
      </c>
      <c r="M29" s="29"/>
      <c r="N29" s="29">
        <f>K29+L29</f>
        <v>1115282.3633333333</v>
      </c>
      <c r="O29" s="29">
        <f>I29-N29</f>
        <v>884717.63666666672</v>
      </c>
      <c r="P29" s="51">
        <f>O29/N29</f>
        <v>0.7932678447657332</v>
      </c>
      <c r="Q29" s="29">
        <f>O29*Q17</f>
        <v>707774.10933333344</v>
      </c>
      <c r="R29" s="2">
        <f>Q29/N29</f>
        <v>0.63461427581258667</v>
      </c>
    </row>
    <row r="30" spans="1:28" ht="16" customHeight="1" x14ac:dyDescent="0.2">
      <c r="B30" s="85"/>
      <c r="C30" s="78"/>
      <c r="D30" s="78"/>
      <c r="E30" s="78"/>
      <c r="F30" s="8"/>
      <c r="G30" s="71"/>
      <c r="H30" s="8"/>
      <c r="I30" s="30"/>
      <c r="J30" s="30"/>
      <c r="K30" s="30"/>
      <c r="L30" s="30"/>
      <c r="M30" s="30"/>
      <c r="N30" s="30"/>
      <c r="O30" s="30"/>
      <c r="P30" s="52"/>
      <c r="Q30" s="30"/>
      <c r="R30" s="43"/>
    </row>
    <row r="31" spans="1:28" ht="16" customHeight="1" thickBot="1" x14ac:dyDescent="0.25">
      <c r="B31" s="86">
        <v>7</v>
      </c>
      <c r="C31" s="79" t="s">
        <v>10</v>
      </c>
      <c r="D31" s="79">
        <v>84</v>
      </c>
      <c r="E31" s="79">
        <v>50</v>
      </c>
      <c r="F31" s="3" t="s">
        <v>18</v>
      </c>
      <c r="G31" s="79" t="s">
        <v>36</v>
      </c>
      <c r="H31" s="3"/>
      <c r="I31" s="31">
        <v>1691620</v>
      </c>
      <c r="J31" s="31">
        <v>16000</v>
      </c>
      <c r="K31" s="31">
        <f t="shared" ref="K31" si="5">J31/12*(E31+24)</f>
        <v>98666.666666666657</v>
      </c>
      <c r="L31" s="31">
        <v>926324.62</v>
      </c>
      <c r="M31" s="31"/>
      <c r="N31" s="31">
        <f>K31+L31</f>
        <v>1024991.2866666666</v>
      </c>
      <c r="O31" s="31">
        <f>I31-N31</f>
        <v>666628.71333333338</v>
      </c>
      <c r="P31" s="53">
        <f>O31/N31</f>
        <v>0.6503750051390681</v>
      </c>
      <c r="Q31" s="31">
        <f>O31*Q17</f>
        <v>533302.97066666675</v>
      </c>
      <c r="R31" s="4">
        <f>Q31/N31</f>
        <v>0.52030000411125454</v>
      </c>
    </row>
    <row r="32" spans="1:28" ht="16" customHeight="1" thickTop="1" x14ac:dyDescent="0.2">
      <c r="B32" s="44" t="s">
        <v>25</v>
      </c>
      <c r="C32" s="78"/>
      <c r="D32" s="80"/>
      <c r="E32" s="81">
        <f>SUM(E19:E31)/7</f>
        <v>63</v>
      </c>
      <c r="F32" s="9"/>
      <c r="G32" s="9"/>
      <c r="H32" s="9"/>
      <c r="I32" s="32">
        <f>SUM(I19:I31)</f>
        <v>13191620</v>
      </c>
      <c r="J32" s="32">
        <f>SUM(J19:J31)</f>
        <v>303052.76</v>
      </c>
      <c r="K32" s="32">
        <f>SUM(K19:K31)</f>
        <v>2213195.7383333328</v>
      </c>
      <c r="L32" s="32">
        <f>SUM(L19:L31)</f>
        <v>5136661.9400000004</v>
      </c>
      <c r="M32" s="32"/>
      <c r="N32" s="32">
        <f>SUM(N19:N31)</f>
        <v>7349857.6783333328</v>
      </c>
      <c r="O32" s="32">
        <f>SUM(O19:O31)</f>
        <v>5841762.3216666672</v>
      </c>
      <c r="P32" s="54"/>
      <c r="Q32" s="32">
        <f>SUM(Q19,Q21,Q23,Q25,Q27,Q29,Q31)</f>
        <v>4673409.8573333332</v>
      </c>
      <c r="R32" s="45"/>
    </row>
    <row r="33" spans="2:28" ht="16" customHeight="1" thickBot="1" x14ac:dyDescent="0.25">
      <c r="B33" s="46" t="s">
        <v>24</v>
      </c>
      <c r="C33" s="82"/>
      <c r="D33" s="83"/>
      <c r="E33" s="83"/>
      <c r="F33" s="5"/>
      <c r="G33" s="5"/>
      <c r="H33" s="5"/>
      <c r="I33" s="47">
        <v>1</v>
      </c>
      <c r="J33" s="47">
        <f>J32/I32</f>
        <v>2.2973126879033811E-2</v>
      </c>
      <c r="K33" s="47">
        <f>K32/I32</f>
        <v>0.16777285415539053</v>
      </c>
      <c r="L33" s="47">
        <f>L32/I32</f>
        <v>0.38938825860660026</v>
      </c>
      <c r="M33" s="47"/>
      <c r="N33" s="47">
        <f>N32/I32</f>
        <v>0.55716111276199076</v>
      </c>
      <c r="O33" s="47">
        <f>(I32-N32)/(N32)</f>
        <v>0.79481298513951038</v>
      </c>
      <c r="P33" s="55">
        <f>SUMPRODUCT(P19:P31,N19:N31)/SUM(N19:N31)</f>
        <v>0.79481298513951038</v>
      </c>
      <c r="Q33" s="48"/>
      <c r="R33" s="57">
        <f>SUMPRODUCT(Q32)/SUM(N32)</f>
        <v>0.63585038811160821</v>
      </c>
    </row>
    <row r="34" spans="2:28" ht="17" thickBot="1" x14ac:dyDescent="0.25">
      <c r="B34" s="67" t="s">
        <v>27</v>
      </c>
      <c r="R34" s="14"/>
    </row>
    <row r="35" spans="2:28" ht="18" thickBot="1" x14ac:dyDescent="0.25">
      <c r="B35" s="13"/>
      <c r="F35" s="13"/>
      <c r="I35" s="25"/>
      <c r="J35" s="13"/>
      <c r="K35" s="26"/>
      <c r="L35" s="13"/>
      <c r="M35" s="13"/>
      <c r="N35" s="103" t="s">
        <v>29</v>
      </c>
      <c r="O35" s="104"/>
      <c r="P35" s="104"/>
      <c r="Q35" s="104"/>
      <c r="R35" s="62">
        <f>R33</f>
        <v>0.63585038811160821</v>
      </c>
      <c r="T35" s="18"/>
      <c r="U35" s="18"/>
      <c r="V35" s="18"/>
      <c r="W35" s="18"/>
      <c r="X35" s="18"/>
      <c r="Y35" s="18"/>
      <c r="Z35" s="18"/>
      <c r="AA35" s="18"/>
      <c r="AB35" s="18"/>
    </row>
    <row r="36" spans="2:28" ht="5" customHeight="1" thickBot="1" x14ac:dyDescent="0.25">
      <c r="B36" s="13"/>
      <c r="F36" s="13"/>
      <c r="I36" s="25"/>
      <c r="J36" s="13"/>
      <c r="K36" s="26"/>
      <c r="L36" s="13"/>
      <c r="M36" s="13"/>
      <c r="N36" s="34"/>
      <c r="O36" s="34"/>
      <c r="P36" s="34"/>
      <c r="Q36" s="34"/>
      <c r="R36" s="37"/>
      <c r="T36" s="18"/>
      <c r="U36" s="18"/>
      <c r="V36" s="18"/>
      <c r="W36" s="18"/>
      <c r="X36" s="18"/>
      <c r="Y36" s="18"/>
      <c r="Z36" s="18"/>
      <c r="AA36" s="18"/>
      <c r="AB36" s="18"/>
    </row>
    <row r="37" spans="2:28" ht="18" thickBot="1" x14ac:dyDescent="0.25">
      <c r="N37" s="63" t="s">
        <v>30</v>
      </c>
      <c r="O37" s="64"/>
      <c r="P37" s="64"/>
      <c r="Q37" s="64"/>
      <c r="R37" s="59">
        <f>F15*(1+R35)</f>
        <v>408962.59702790203</v>
      </c>
    </row>
    <row r="38" spans="2:28" ht="16" customHeight="1" x14ac:dyDescent="0.2">
      <c r="B38" s="117"/>
      <c r="C38" s="105"/>
      <c r="D38" s="105"/>
      <c r="E38" s="105"/>
      <c r="F38" s="105"/>
      <c r="G38" s="105"/>
      <c r="H38" s="105"/>
      <c r="I38" s="105"/>
      <c r="J38" s="105"/>
      <c r="K38" s="105"/>
      <c r="L38" s="105"/>
      <c r="M38" s="105"/>
      <c r="N38" s="105"/>
      <c r="O38" s="105"/>
      <c r="P38" s="105"/>
      <c r="Q38" s="105"/>
      <c r="R38" s="105"/>
    </row>
    <row r="39" spans="2:28" x14ac:dyDescent="0.2">
      <c r="B39" s="105"/>
      <c r="C39" s="105"/>
      <c r="D39" s="105"/>
      <c r="E39" s="105"/>
      <c r="F39" s="105"/>
      <c r="G39" s="105"/>
      <c r="H39" s="105"/>
      <c r="I39" s="105"/>
      <c r="J39" s="105"/>
      <c r="K39" s="105"/>
      <c r="L39" s="105"/>
      <c r="M39" s="105"/>
      <c r="N39" s="105"/>
      <c r="O39" s="105"/>
      <c r="P39" s="105"/>
      <c r="Q39" s="105"/>
      <c r="R39" s="105"/>
    </row>
    <row r="40" spans="2:28" x14ac:dyDescent="0.2">
      <c r="B40" s="105"/>
      <c r="C40" s="105"/>
      <c r="D40" s="105"/>
      <c r="E40" s="105"/>
      <c r="F40" s="105"/>
      <c r="G40" s="105"/>
      <c r="H40" s="105"/>
      <c r="I40" s="105"/>
      <c r="J40" s="105"/>
      <c r="K40" s="105"/>
      <c r="L40" s="105"/>
      <c r="M40" s="105"/>
      <c r="N40" s="105"/>
      <c r="O40" s="105"/>
      <c r="P40" s="105"/>
      <c r="Q40" s="105"/>
      <c r="R40" s="105"/>
    </row>
    <row r="41" spans="2:28" x14ac:dyDescent="0.2">
      <c r="B41" s="105"/>
      <c r="C41" s="105"/>
      <c r="D41" s="105"/>
      <c r="E41" s="105"/>
      <c r="F41" s="105"/>
      <c r="G41" s="105"/>
      <c r="H41" s="105"/>
      <c r="I41" s="105"/>
      <c r="J41" s="105"/>
      <c r="K41" s="105"/>
      <c r="L41" s="105"/>
      <c r="M41" s="105"/>
      <c r="N41" s="105"/>
      <c r="O41" s="105"/>
      <c r="P41" s="105"/>
      <c r="Q41" s="105"/>
      <c r="R41" s="105"/>
    </row>
    <row r="42" spans="2:28" x14ac:dyDescent="0.2">
      <c r="B42" s="105"/>
      <c r="C42" s="105"/>
      <c r="D42" s="105"/>
      <c r="E42" s="105"/>
      <c r="F42" s="105"/>
      <c r="G42" s="105"/>
      <c r="H42" s="105"/>
      <c r="I42" s="105"/>
      <c r="J42" s="105"/>
      <c r="K42" s="105"/>
      <c r="L42" s="105"/>
      <c r="M42" s="105"/>
      <c r="N42" s="105"/>
      <c r="O42" s="105"/>
      <c r="P42" s="105"/>
      <c r="Q42" s="105"/>
      <c r="R42" s="105"/>
    </row>
    <row r="43" spans="2:28" x14ac:dyDescent="0.2">
      <c r="B43" s="105"/>
      <c r="C43" s="105"/>
      <c r="D43" s="105"/>
      <c r="E43" s="105"/>
      <c r="F43" s="105"/>
      <c r="G43" s="105"/>
      <c r="H43" s="105"/>
      <c r="I43" s="105"/>
      <c r="J43" s="105"/>
      <c r="K43" s="105"/>
      <c r="L43" s="105"/>
      <c r="M43" s="105"/>
      <c r="N43" s="105"/>
      <c r="O43" s="105"/>
      <c r="P43" s="105"/>
      <c r="Q43" s="105"/>
      <c r="R43" s="105"/>
    </row>
    <row r="44" spans="2:28" x14ac:dyDescent="0.2">
      <c r="B44" s="105"/>
      <c r="C44" s="105"/>
      <c r="D44" s="105"/>
      <c r="E44" s="105"/>
      <c r="F44" s="105"/>
      <c r="G44" s="105"/>
      <c r="H44" s="105"/>
      <c r="I44" s="105"/>
      <c r="J44" s="105"/>
      <c r="K44" s="105"/>
      <c r="L44" s="105"/>
      <c r="M44" s="105"/>
      <c r="N44" s="105"/>
      <c r="O44" s="105"/>
      <c r="P44" s="105"/>
      <c r="Q44" s="105"/>
      <c r="R44" s="105"/>
    </row>
    <row r="45" spans="2:28" x14ac:dyDescent="0.2">
      <c r="B45" s="105"/>
      <c r="C45" s="105"/>
      <c r="D45" s="105"/>
      <c r="E45" s="105"/>
      <c r="F45" s="105"/>
      <c r="G45" s="105"/>
      <c r="H45" s="105"/>
      <c r="I45" s="105"/>
      <c r="J45" s="105"/>
      <c r="K45" s="105"/>
      <c r="L45" s="105"/>
      <c r="M45" s="105"/>
      <c r="N45" s="105"/>
      <c r="O45" s="105"/>
      <c r="P45" s="105"/>
      <c r="Q45" s="105"/>
      <c r="R45" s="105"/>
    </row>
    <row r="46" spans="2:28" x14ac:dyDescent="0.2">
      <c r="B46" s="105"/>
      <c r="C46" s="105"/>
      <c r="D46" s="105"/>
      <c r="E46" s="105"/>
      <c r="F46" s="105"/>
      <c r="G46" s="105"/>
      <c r="H46" s="105"/>
      <c r="I46" s="105"/>
      <c r="J46" s="105"/>
      <c r="K46" s="105"/>
      <c r="L46" s="105"/>
      <c r="M46" s="105"/>
      <c r="N46" s="105"/>
      <c r="O46" s="105"/>
      <c r="P46" s="105"/>
      <c r="Q46" s="105"/>
      <c r="R46" s="105"/>
    </row>
    <row r="47" spans="2:28" x14ac:dyDescent="0.2">
      <c r="B47" s="105"/>
      <c r="C47" s="105"/>
      <c r="D47" s="105"/>
      <c r="E47" s="105"/>
      <c r="F47" s="105"/>
      <c r="G47" s="105"/>
      <c r="H47" s="105"/>
      <c r="I47" s="105"/>
      <c r="J47" s="105"/>
      <c r="K47" s="105"/>
      <c r="L47" s="105"/>
      <c r="M47" s="105"/>
      <c r="N47" s="105"/>
      <c r="O47" s="105"/>
      <c r="P47" s="105"/>
      <c r="Q47" s="105"/>
      <c r="R47" s="105"/>
    </row>
    <row r="48" spans="2:28" x14ac:dyDescent="0.2">
      <c r="B48" s="105"/>
      <c r="C48" s="105"/>
      <c r="D48" s="105"/>
      <c r="E48" s="105"/>
      <c r="F48" s="105"/>
      <c r="G48" s="105"/>
      <c r="H48" s="105"/>
      <c r="I48" s="105"/>
      <c r="J48" s="105"/>
      <c r="K48" s="105"/>
      <c r="L48" s="105"/>
      <c r="M48" s="105"/>
      <c r="N48" s="105"/>
      <c r="O48" s="105"/>
      <c r="P48" s="105"/>
      <c r="Q48" s="105"/>
      <c r="R48" s="105"/>
    </row>
    <row r="49" spans="2:18" x14ac:dyDescent="0.2">
      <c r="B49" s="105"/>
      <c r="C49" s="105"/>
      <c r="D49" s="105"/>
      <c r="E49" s="105"/>
      <c r="F49" s="105"/>
      <c r="G49" s="105"/>
      <c r="H49" s="105"/>
      <c r="I49" s="105"/>
      <c r="J49" s="105"/>
      <c r="K49" s="105"/>
      <c r="L49" s="105"/>
      <c r="M49" s="105"/>
      <c r="N49" s="105"/>
      <c r="O49" s="105"/>
      <c r="P49" s="105"/>
      <c r="Q49" s="105"/>
      <c r="R49" s="105"/>
    </row>
    <row r="50" spans="2:18" x14ac:dyDescent="0.2">
      <c r="B50" s="105"/>
      <c r="C50" s="105"/>
      <c r="D50" s="105"/>
      <c r="E50" s="105"/>
      <c r="F50" s="105"/>
      <c r="G50" s="105"/>
      <c r="H50" s="105"/>
      <c r="I50" s="105"/>
      <c r="J50" s="105"/>
      <c r="K50" s="105"/>
      <c r="L50" s="105"/>
      <c r="M50" s="105"/>
      <c r="N50" s="105"/>
      <c r="O50" s="105"/>
      <c r="P50" s="105"/>
      <c r="Q50" s="105"/>
      <c r="R50" s="105"/>
    </row>
    <row r="51" spans="2:18" x14ac:dyDescent="0.2">
      <c r="B51" s="105"/>
      <c r="C51" s="105"/>
      <c r="D51" s="105"/>
      <c r="E51" s="105"/>
      <c r="F51" s="105"/>
      <c r="G51" s="105"/>
      <c r="H51" s="105"/>
      <c r="I51" s="105"/>
      <c r="J51" s="105"/>
      <c r="K51" s="105"/>
      <c r="L51" s="105"/>
      <c r="M51" s="105"/>
      <c r="N51" s="105"/>
      <c r="O51" s="105"/>
      <c r="P51" s="105"/>
      <c r="Q51" s="105"/>
      <c r="R51" s="105"/>
    </row>
  </sheetData>
  <sheetProtection algorithmName="SHA-512" hashValue="NfvJqwIWkn68uuErekqDaJCVeT66zetiizi5U4hdZkadbcmIJj0mK077vNg1qJDtBE5hsxiZ8n6G8xp2K7HrOQ==" saltValue="XWUJdptPy5fWes5ryxZ29w==" spinCount="100000" sheet="1" objects="1" scenarios="1"/>
  <mergeCells count="12">
    <mergeCell ref="B11:P11"/>
    <mergeCell ref="B38:R51"/>
    <mergeCell ref="D13:G13"/>
    <mergeCell ref="F15:G15"/>
    <mergeCell ref="Z20:AB20"/>
    <mergeCell ref="N15:Q15"/>
    <mergeCell ref="N35:Q35"/>
    <mergeCell ref="U22:V22"/>
    <mergeCell ref="Z22:AB22"/>
    <mergeCell ref="Z23:AB23"/>
    <mergeCell ref="T24:U24"/>
    <mergeCell ref="I13:R13"/>
  </mergeCells>
  <hyperlinks>
    <hyperlink ref="I13:L13" location="'NEW ILLUSTRATION TOOL'!A1" display="(Non-HSA Investor Calculator is In Next Tab)" xr:uid="{52CD7578-621A-5944-8CAE-870BE015821E}"/>
    <hyperlink ref="I13:M13" location="'HSA • NEW ILLUSTRATION TOOL'!A1" display="(Click Here to View Non-HSA Calculator in Previous Tab)" xr:uid="{5FF49C8D-2202-0C45-9FFA-4F567697CDF5}"/>
  </hyperlink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HSA • NEW ILLUSTRATION TOOL</vt:lpstr>
      <vt:lpstr>NEW ILLUSTRATION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Steven Wolf</cp:lastModifiedBy>
  <cp:lastPrinted>2021-09-15T17:07:19Z</cp:lastPrinted>
  <dcterms:created xsi:type="dcterms:W3CDTF">2020-12-15T17:04:52Z</dcterms:created>
  <dcterms:modified xsi:type="dcterms:W3CDTF">2022-02-21T18:27:15Z</dcterms:modified>
</cp:coreProperties>
</file>